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01_Ref_ÖV\02_Planung und Leistungsbestellung\Mikro ÖV\Förderungen\Internet\Februar 2022\"/>
    </mc:Choice>
  </mc:AlternateContent>
  <workbookProtection lockStructure="1"/>
  <bookViews>
    <workbookView xWindow="0" yWindow="0" windowWidth="28800" windowHeight="12300"/>
  </bookViews>
  <sheets>
    <sheet name="Ausfüllhilfe" sheetId="1" r:id="rId1"/>
    <sheet name="Leistungskennzahlen" sheetId="2" r:id="rId2"/>
    <sheet name="Finanzierung_Gemeinde" sheetId="10" r:id="rId3"/>
    <sheet name="Finanzierung_regional" sheetId="9" r:id="rId4"/>
  </sheets>
  <definedNames>
    <definedName name="_xlnm.Print_Area" localSheetId="0">Ausfüllhilfe!$A$1:$O$18</definedName>
    <definedName name="_xlnm.Print_Area" localSheetId="2">Finanzierung_Gemeinde!$A$1:$AC$92</definedName>
    <definedName name="_xlnm.Print_Area" localSheetId="3">Finanzierung_regional!$A$1:$AG$112</definedName>
    <definedName name="_xlnm.Print_Area" localSheetId="1">Leistungskennzahlen!$A$1:$T$16</definedName>
  </definedNames>
  <calcPr calcId="162913"/>
</workbook>
</file>

<file path=xl/calcChain.xml><?xml version="1.0" encoding="utf-8"?>
<calcChain xmlns="http://schemas.openxmlformats.org/spreadsheetml/2006/main">
  <c r="F33" i="9" l="1"/>
  <c r="F34" i="9"/>
  <c r="F35" i="9" l="1"/>
  <c r="F36" i="9"/>
  <c r="F37" i="9"/>
  <c r="F38" i="9"/>
  <c r="F39" i="9"/>
  <c r="D23" i="9" l="1"/>
  <c r="X10" i="9"/>
  <c r="A4" i="2" s="1"/>
  <c r="U5" i="10"/>
  <c r="A3" i="2" s="1"/>
  <c r="M75" i="10"/>
  <c r="L74" i="10"/>
  <c r="M74" i="10" s="1"/>
  <c r="M59" i="10"/>
  <c r="L59" i="10"/>
  <c r="K75" i="10"/>
  <c r="J74" i="10"/>
  <c r="K74" i="10" s="1"/>
  <c r="K59" i="10"/>
  <c r="J59" i="10"/>
  <c r="I75" i="10"/>
  <c r="H74" i="10"/>
  <c r="I59" i="10"/>
  <c r="H59" i="10"/>
  <c r="G75" i="10"/>
  <c r="F74" i="10"/>
  <c r="G74" i="10" s="1"/>
  <c r="G59" i="10"/>
  <c r="F59" i="10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I74" i="10" l="1"/>
  <c r="P15" i="10"/>
  <c r="E15" i="10"/>
  <c r="E13" i="10" l="1"/>
  <c r="E75" i="10"/>
  <c r="D74" i="10"/>
  <c r="E59" i="10"/>
  <c r="D59" i="10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C23" i="9"/>
  <c r="E74" i="10" l="1"/>
  <c r="N82" i="10"/>
  <c r="N67" i="10"/>
  <c r="N63" i="10"/>
  <c r="N60" i="10"/>
  <c r="N57" i="10"/>
  <c r="N55" i="10"/>
  <c r="N53" i="10"/>
  <c r="O48" i="10"/>
  <c r="O50" i="10" s="1"/>
  <c r="O51" i="10" s="1"/>
  <c r="O52" i="10" s="1"/>
  <c r="D48" i="10"/>
  <c r="D50" i="10" s="1"/>
  <c r="D51" i="10" s="1"/>
  <c r="P47" i="10"/>
  <c r="P48" i="10" s="1"/>
  <c r="E47" i="10"/>
  <c r="E48" i="10" s="1"/>
  <c r="Z39" i="10"/>
  <c r="Z79" i="10" s="1"/>
  <c r="Y39" i="10"/>
  <c r="Y79" i="10" s="1"/>
  <c r="X39" i="10"/>
  <c r="X79" i="10" s="1"/>
  <c r="W39" i="10"/>
  <c r="W79" i="10" s="1"/>
  <c r="V39" i="10"/>
  <c r="V79" i="10" s="1"/>
  <c r="U39" i="10"/>
  <c r="U79" i="10" s="1"/>
  <c r="T39" i="10"/>
  <c r="T79" i="10" s="1"/>
  <c r="S39" i="10"/>
  <c r="S79" i="10" s="1"/>
  <c r="R39" i="10"/>
  <c r="R79" i="10" s="1"/>
  <c r="Q39" i="10"/>
  <c r="Q79" i="10" s="1"/>
  <c r="P39" i="10"/>
  <c r="P79" i="10" s="1"/>
  <c r="O39" i="10"/>
  <c r="O79" i="10" s="1"/>
  <c r="M39" i="10"/>
  <c r="M79" i="10" s="1"/>
  <c r="L39" i="10"/>
  <c r="L79" i="10" s="1"/>
  <c r="K39" i="10"/>
  <c r="K79" i="10" s="1"/>
  <c r="J39" i="10"/>
  <c r="J79" i="10" s="1"/>
  <c r="I39" i="10"/>
  <c r="I79" i="10" s="1"/>
  <c r="H39" i="10"/>
  <c r="H79" i="10" s="1"/>
  <c r="G39" i="10"/>
  <c r="G79" i="10" s="1"/>
  <c r="F39" i="10"/>
  <c r="F79" i="10" s="1"/>
  <c r="E39" i="10"/>
  <c r="E79" i="10" s="1"/>
  <c r="D39" i="10"/>
  <c r="D79" i="10" s="1"/>
  <c r="Z29" i="10"/>
  <c r="X29" i="10"/>
  <c r="V29" i="10"/>
  <c r="T29" i="10"/>
  <c r="R29" i="10"/>
  <c r="P29" i="10"/>
  <c r="Z15" i="10"/>
  <c r="Y15" i="10"/>
  <c r="X15" i="10"/>
  <c r="W15" i="10"/>
  <c r="V15" i="10"/>
  <c r="U15" i="10"/>
  <c r="T15" i="10"/>
  <c r="S15" i="10"/>
  <c r="R15" i="10"/>
  <c r="Q15" i="10"/>
  <c r="O15" i="10"/>
  <c r="N15" i="10"/>
  <c r="N62" i="10" s="1"/>
  <c r="N85" i="10" s="1"/>
  <c r="M15" i="10"/>
  <c r="L15" i="10"/>
  <c r="K15" i="10"/>
  <c r="J15" i="10"/>
  <c r="I15" i="10"/>
  <c r="H15" i="10"/>
  <c r="G15" i="10"/>
  <c r="F15" i="10"/>
  <c r="D15" i="10"/>
  <c r="L13" i="10"/>
  <c r="D1" i="10"/>
  <c r="P112" i="9"/>
  <c r="O112" i="9"/>
  <c r="U112" i="9" s="1"/>
  <c r="J112" i="9"/>
  <c r="F112" i="9"/>
  <c r="P111" i="9"/>
  <c r="O111" i="9"/>
  <c r="J111" i="9"/>
  <c r="N111" i="9" s="1"/>
  <c r="F111" i="9"/>
  <c r="P110" i="9"/>
  <c r="O110" i="9"/>
  <c r="U110" i="9" s="1"/>
  <c r="J110" i="9"/>
  <c r="F110" i="9"/>
  <c r="P109" i="9"/>
  <c r="O109" i="9"/>
  <c r="U109" i="9" s="1"/>
  <c r="J109" i="9"/>
  <c r="F109" i="9"/>
  <c r="P108" i="9"/>
  <c r="O108" i="9"/>
  <c r="U108" i="9" s="1"/>
  <c r="J108" i="9"/>
  <c r="M108" i="9" s="1"/>
  <c r="F108" i="9"/>
  <c r="P107" i="9"/>
  <c r="O107" i="9"/>
  <c r="U107" i="9" s="1"/>
  <c r="J107" i="9"/>
  <c r="N107" i="9" s="1"/>
  <c r="F107" i="9"/>
  <c r="P106" i="9"/>
  <c r="O106" i="9"/>
  <c r="U106" i="9" s="1"/>
  <c r="J106" i="9"/>
  <c r="F106" i="9"/>
  <c r="P105" i="9"/>
  <c r="O105" i="9"/>
  <c r="J105" i="9"/>
  <c r="F105" i="9"/>
  <c r="P104" i="9"/>
  <c r="O104" i="9"/>
  <c r="U104" i="9" s="1"/>
  <c r="J104" i="9"/>
  <c r="M104" i="9" s="1"/>
  <c r="F104" i="9"/>
  <c r="P103" i="9"/>
  <c r="O103" i="9"/>
  <c r="U103" i="9" s="1"/>
  <c r="J103" i="9"/>
  <c r="M103" i="9" s="1"/>
  <c r="F103" i="9"/>
  <c r="P102" i="9"/>
  <c r="O102" i="9"/>
  <c r="U102" i="9" s="1"/>
  <c r="J102" i="9"/>
  <c r="F102" i="9"/>
  <c r="P101" i="9"/>
  <c r="O101" i="9"/>
  <c r="J101" i="9"/>
  <c r="N101" i="9" s="1"/>
  <c r="F101" i="9"/>
  <c r="P100" i="9"/>
  <c r="O100" i="9"/>
  <c r="J100" i="9"/>
  <c r="F100" i="9"/>
  <c r="P99" i="9"/>
  <c r="O99" i="9"/>
  <c r="J99" i="9"/>
  <c r="N99" i="9" s="1"/>
  <c r="F99" i="9"/>
  <c r="P98" i="9"/>
  <c r="O98" i="9"/>
  <c r="U98" i="9" s="1"/>
  <c r="J98" i="9"/>
  <c r="M98" i="9" s="1"/>
  <c r="F98" i="9"/>
  <c r="P97" i="9"/>
  <c r="O97" i="9"/>
  <c r="U97" i="9" s="1"/>
  <c r="J97" i="9"/>
  <c r="N97" i="9" s="1"/>
  <c r="F97" i="9"/>
  <c r="P96" i="9"/>
  <c r="O96" i="9"/>
  <c r="U96" i="9" s="1"/>
  <c r="J96" i="9"/>
  <c r="F96" i="9"/>
  <c r="P95" i="9"/>
  <c r="O95" i="9"/>
  <c r="U95" i="9" s="1"/>
  <c r="J95" i="9"/>
  <c r="N95" i="9" s="1"/>
  <c r="F95" i="9"/>
  <c r="P94" i="9"/>
  <c r="O94" i="9"/>
  <c r="U94" i="9" s="1"/>
  <c r="J94" i="9"/>
  <c r="F94" i="9"/>
  <c r="P93" i="9"/>
  <c r="O93" i="9"/>
  <c r="U93" i="9" s="1"/>
  <c r="J93" i="9"/>
  <c r="F93" i="9"/>
  <c r="P92" i="9"/>
  <c r="O92" i="9"/>
  <c r="J92" i="9"/>
  <c r="N92" i="9" s="1"/>
  <c r="F92" i="9"/>
  <c r="P91" i="9"/>
  <c r="O91" i="9"/>
  <c r="U91" i="9" s="1"/>
  <c r="J91" i="9"/>
  <c r="N91" i="9" s="1"/>
  <c r="F91" i="9"/>
  <c r="P90" i="9"/>
  <c r="O90" i="9"/>
  <c r="U90" i="9" s="1"/>
  <c r="J90" i="9"/>
  <c r="F90" i="9"/>
  <c r="P89" i="9"/>
  <c r="O89" i="9"/>
  <c r="U89" i="9" s="1"/>
  <c r="J89" i="9"/>
  <c r="F89" i="9"/>
  <c r="P88" i="9"/>
  <c r="O88" i="9"/>
  <c r="U88" i="9" s="1"/>
  <c r="J88" i="9"/>
  <c r="N88" i="9" s="1"/>
  <c r="F88" i="9"/>
  <c r="P87" i="9"/>
  <c r="O87" i="9"/>
  <c r="J87" i="9"/>
  <c r="N87" i="9" s="1"/>
  <c r="F87" i="9"/>
  <c r="P86" i="9"/>
  <c r="O86" i="9"/>
  <c r="U86" i="9" s="1"/>
  <c r="J86" i="9"/>
  <c r="F86" i="9"/>
  <c r="P85" i="9"/>
  <c r="O85" i="9"/>
  <c r="U85" i="9" s="1"/>
  <c r="J85" i="9"/>
  <c r="N85" i="9" s="1"/>
  <c r="F85" i="9"/>
  <c r="P84" i="9"/>
  <c r="O84" i="9"/>
  <c r="J84" i="9"/>
  <c r="N84" i="9" s="1"/>
  <c r="F84" i="9"/>
  <c r="P83" i="9"/>
  <c r="O83" i="9"/>
  <c r="J83" i="9"/>
  <c r="M83" i="9" s="1"/>
  <c r="F83" i="9"/>
  <c r="P82" i="9"/>
  <c r="O82" i="9"/>
  <c r="U82" i="9" s="1"/>
  <c r="J82" i="9"/>
  <c r="F82" i="9"/>
  <c r="P81" i="9"/>
  <c r="O81" i="9"/>
  <c r="U81" i="9" s="1"/>
  <c r="J81" i="9"/>
  <c r="F81" i="9"/>
  <c r="P80" i="9"/>
  <c r="O80" i="9"/>
  <c r="J80" i="9"/>
  <c r="M80" i="9" s="1"/>
  <c r="F80" i="9"/>
  <c r="P79" i="9"/>
  <c r="O79" i="9"/>
  <c r="U79" i="9" s="1"/>
  <c r="J79" i="9"/>
  <c r="F79" i="9"/>
  <c r="P78" i="9"/>
  <c r="O78" i="9"/>
  <c r="U78" i="9" s="1"/>
  <c r="J78" i="9"/>
  <c r="N78" i="9" s="1"/>
  <c r="F78" i="9"/>
  <c r="P77" i="9"/>
  <c r="O77" i="9"/>
  <c r="J77" i="9"/>
  <c r="M77" i="9" s="1"/>
  <c r="F77" i="9"/>
  <c r="P76" i="9"/>
  <c r="O76" i="9"/>
  <c r="U76" i="9" s="1"/>
  <c r="J76" i="9"/>
  <c r="N76" i="9" s="1"/>
  <c r="F76" i="9"/>
  <c r="P75" i="9"/>
  <c r="O75" i="9"/>
  <c r="U75" i="9" s="1"/>
  <c r="J75" i="9"/>
  <c r="M75" i="9" s="1"/>
  <c r="F75" i="9"/>
  <c r="P74" i="9"/>
  <c r="O74" i="9"/>
  <c r="J74" i="9"/>
  <c r="N74" i="9" s="1"/>
  <c r="F74" i="9"/>
  <c r="P73" i="9"/>
  <c r="O73" i="9"/>
  <c r="U73" i="9" s="1"/>
  <c r="J73" i="9"/>
  <c r="F73" i="9"/>
  <c r="P72" i="9"/>
  <c r="O72" i="9"/>
  <c r="U72" i="9" s="1"/>
  <c r="J72" i="9"/>
  <c r="F72" i="9"/>
  <c r="P71" i="9"/>
  <c r="O71" i="9"/>
  <c r="U71" i="9" s="1"/>
  <c r="J71" i="9"/>
  <c r="M71" i="9" s="1"/>
  <c r="F71" i="9"/>
  <c r="P70" i="9"/>
  <c r="O70" i="9"/>
  <c r="J70" i="9"/>
  <c r="N70" i="9" s="1"/>
  <c r="F70" i="9"/>
  <c r="P69" i="9"/>
  <c r="O69" i="9"/>
  <c r="U69" i="9" s="1"/>
  <c r="J69" i="9"/>
  <c r="F69" i="9"/>
  <c r="P68" i="9"/>
  <c r="O68" i="9"/>
  <c r="J68" i="9"/>
  <c r="N68" i="9" s="1"/>
  <c r="F68" i="9"/>
  <c r="P67" i="9"/>
  <c r="O67" i="9"/>
  <c r="U67" i="9" s="1"/>
  <c r="J67" i="9"/>
  <c r="F67" i="9"/>
  <c r="P66" i="9"/>
  <c r="O66" i="9"/>
  <c r="U66" i="9" s="1"/>
  <c r="J66" i="9"/>
  <c r="N66" i="9" s="1"/>
  <c r="F66" i="9"/>
  <c r="P65" i="9"/>
  <c r="O65" i="9"/>
  <c r="U65" i="9" s="1"/>
  <c r="J65" i="9"/>
  <c r="N65" i="9" s="1"/>
  <c r="F65" i="9"/>
  <c r="P64" i="9"/>
  <c r="O64" i="9"/>
  <c r="U64" i="9" s="1"/>
  <c r="J64" i="9"/>
  <c r="N64" i="9" s="1"/>
  <c r="F64" i="9"/>
  <c r="P63" i="9"/>
  <c r="O63" i="9"/>
  <c r="U63" i="9" s="1"/>
  <c r="J63" i="9"/>
  <c r="F63" i="9"/>
  <c r="P62" i="9"/>
  <c r="O62" i="9"/>
  <c r="J62" i="9"/>
  <c r="M62" i="9" s="1"/>
  <c r="F62" i="9"/>
  <c r="P61" i="9"/>
  <c r="O61" i="9"/>
  <c r="U61" i="9" s="1"/>
  <c r="J61" i="9"/>
  <c r="F61" i="9"/>
  <c r="P60" i="9"/>
  <c r="O60" i="9"/>
  <c r="U60" i="9" s="1"/>
  <c r="J60" i="9"/>
  <c r="F60" i="9"/>
  <c r="P59" i="9"/>
  <c r="O59" i="9"/>
  <c r="U59" i="9" s="1"/>
  <c r="J59" i="9"/>
  <c r="N59" i="9" s="1"/>
  <c r="F59" i="9"/>
  <c r="P58" i="9"/>
  <c r="O58" i="9"/>
  <c r="J58" i="9"/>
  <c r="F58" i="9"/>
  <c r="P57" i="9"/>
  <c r="O57" i="9"/>
  <c r="U57" i="9" s="1"/>
  <c r="J57" i="9"/>
  <c r="M57" i="9" s="1"/>
  <c r="F57" i="9"/>
  <c r="P56" i="9"/>
  <c r="O56" i="9"/>
  <c r="U56" i="9" s="1"/>
  <c r="J56" i="9"/>
  <c r="F56" i="9"/>
  <c r="P55" i="9"/>
  <c r="O55" i="9"/>
  <c r="J55" i="9"/>
  <c r="N55" i="9" s="1"/>
  <c r="F55" i="9"/>
  <c r="P54" i="9"/>
  <c r="O54" i="9"/>
  <c r="U54" i="9" s="1"/>
  <c r="J54" i="9"/>
  <c r="N54" i="9" s="1"/>
  <c r="F54" i="9"/>
  <c r="P53" i="9"/>
  <c r="O53" i="9"/>
  <c r="U53" i="9" s="1"/>
  <c r="J53" i="9"/>
  <c r="F53" i="9"/>
  <c r="P52" i="9"/>
  <c r="O52" i="9"/>
  <c r="U52" i="9" s="1"/>
  <c r="J52" i="9"/>
  <c r="M52" i="9" s="1"/>
  <c r="F52" i="9"/>
  <c r="P51" i="9"/>
  <c r="O51" i="9"/>
  <c r="U51" i="9" s="1"/>
  <c r="J51" i="9"/>
  <c r="N51" i="9" s="1"/>
  <c r="F51" i="9"/>
  <c r="P50" i="9"/>
  <c r="O50" i="9"/>
  <c r="U50" i="9" s="1"/>
  <c r="J50" i="9"/>
  <c r="F50" i="9"/>
  <c r="P49" i="9"/>
  <c r="O49" i="9"/>
  <c r="U49" i="9" s="1"/>
  <c r="J49" i="9"/>
  <c r="F49" i="9"/>
  <c r="P48" i="9"/>
  <c r="O48" i="9"/>
  <c r="U48" i="9" s="1"/>
  <c r="J48" i="9"/>
  <c r="M48" i="9" s="1"/>
  <c r="F48" i="9"/>
  <c r="P47" i="9"/>
  <c r="O47" i="9"/>
  <c r="U47" i="9" s="1"/>
  <c r="J47" i="9"/>
  <c r="N47" i="9" s="1"/>
  <c r="F47" i="9"/>
  <c r="P46" i="9"/>
  <c r="O46" i="9"/>
  <c r="U46" i="9" s="1"/>
  <c r="J46" i="9"/>
  <c r="N46" i="9" s="1"/>
  <c r="F46" i="9"/>
  <c r="P45" i="9"/>
  <c r="O45" i="9"/>
  <c r="U45" i="9" s="1"/>
  <c r="J45" i="9"/>
  <c r="N45" i="9" s="1"/>
  <c r="F45" i="9"/>
  <c r="P44" i="9"/>
  <c r="O44" i="9"/>
  <c r="U44" i="9" s="1"/>
  <c r="J44" i="9"/>
  <c r="N44" i="9" s="1"/>
  <c r="F44" i="9"/>
  <c r="P43" i="9"/>
  <c r="O43" i="9"/>
  <c r="U43" i="9" s="1"/>
  <c r="J43" i="9"/>
  <c r="F43" i="9"/>
  <c r="P42" i="9"/>
  <c r="O42" i="9"/>
  <c r="J42" i="9"/>
  <c r="M42" i="9" s="1"/>
  <c r="F42" i="9"/>
  <c r="P41" i="9"/>
  <c r="O41" i="9"/>
  <c r="U41" i="9" s="1"/>
  <c r="J41" i="9"/>
  <c r="M41" i="9" s="1"/>
  <c r="F41" i="9"/>
  <c r="P40" i="9"/>
  <c r="O40" i="9"/>
  <c r="U40" i="9" s="1"/>
  <c r="J40" i="9"/>
  <c r="N40" i="9" s="1"/>
  <c r="F40" i="9"/>
  <c r="P39" i="9"/>
  <c r="O39" i="9"/>
  <c r="U39" i="9" s="1"/>
  <c r="J39" i="9"/>
  <c r="M39" i="9" s="1"/>
  <c r="P38" i="9"/>
  <c r="O38" i="9"/>
  <c r="J38" i="9"/>
  <c r="N38" i="9" s="1"/>
  <c r="J37" i="9"/>
  <c r="N37" i="9" s="1"/>
  <c r="P37" i="9" s="1"/>
  <c r="J36" i="9"/>
  <c r="N36" i="9" s="1"/>
  <c r="P36" i="9" s="1"/>
  <c r="J35" i="9"/>
  <c r="N35" i="9" s="1"/>
  <c r="P35" i="9" s="1"/>
  <c r="J34" i="9"/>
  <c r="N34" i="9" s="1"/>
  <c r="P34" i="9" s="1"/>
  <c r="S33" i="9"/>
  <c r="J33" i="9"/>
  <c r="N33" i="9" s="1"/>
  <c r="P33" i="9" s="1"/>
  <c r="G30" i="9"/>
  <c r="D10" i="9" s="1"/>
  <c r="E30" i="9"/>
  <c r="D9" i="9" s="1"/>
  <c r="D30" i="9"/>
  <c r="C9" i="9" s="1"/>
  <c r="G29" i="9"/>
  <c r="E29" i="9"/>
  <c r="D29" i="9"/>
  <c r="D8" i="9"/>
  <c r="C8" i="9"/>
  <c r="D1" i="9"/>
  <c r="M35" i="9" l="1"/>
  <c r="O35" i="9" s="1"/>
  <c r="U35" i="9" s="1"/>
  <c r="V35" i="9" s="1"/>
  <c r="M74" i="9"/>
  <c r="N98" i="9"/>
  <c r="P30" i="9"/>
  <c r="V79" i="9"/>
  <c r="V97" i="9"/>
  <c r="M54" i="9"/>
  <c r="V39" i="9"/>
  <c r="M64" i="9"/>
  <c r="Q112" i="9"/>
  <c r="AB112" i="9" s="1"/>
  <c r="H91" i="10"/>
  <c r="I91" i="10"/>
  <c r="T91" i="10"/>
  <c r="R91" i="10"/>
  <c r="V91" i="10"/>
  <c r="X91" i="10"/>
  <c r="Z91" i="10"/>
  <c r="F91" i="10"/>
  <c r="M91" i="10"/>
  <c r="Q91" i="10"/>
  <c r="U91" i="10"/>
  <c r="W91" i="10"/>
  <c r="Y91" i="10"/>
  <c r="S91" i="10"/>
  <c r="U28" i="10"/>
  <c r="U74" i="10" s="1"/>
  <c r="Y28" i="10"/>
  <c r="Z75" i="10" s="1"/>
  <c r="N64" i="10"/>
  <c r="G13" i="10"/>
  <c r="K13" i="10"/>
  <c r="N13" i="10"/>
  <c r="R73" i="10"/>
  <c r="R72" i="10" s="1"/>
  <c r="R58" i="10"/>
  <c r="Q58" i="10"/>
  <c r="V58" i="10"/>
  <c r="V73" i="10"/>
  <c r="V72" i="10" s="1"/>
  <c r="U58" i="10"/>
  <c r="Y58" i="10"/>
  <c r="Z58" i="10"/>
  <c r="Z73" i="10"/>
  <c r="Z72" i="10" s="1"/>
  <c r="M13" i="10"/>
  <c r="N87" i="10"/>
  <c r="N88" i="10"/>
  <c r="S58" i="10"/>
  <c r="T73" i="10"/>
  <c r="T72" i="10" s="1"/>
  <c r="T58" i="10"/>
  <c r="W58" i="10"/>
  <c r="X73" i="10"/>
  <c r="X72" i="10" s="1"/>
  <c r="X58" i="10"/>
  <c r="I13" i="10"/>
  <c r="O62" i="10"/>
  <c r="O58" i="10"/>
  <c r="P58" i="10"/>
  <c r="P73" i="10"/>
  <c r="P72" i="10" s="1"/>
  <c r="P13" i="10"/>
  <c r="M73" i="10"/>
  <c r="M72" i="10" s="1"/>
  <c r="M58" i="10"/>
  <c r="M60" i="10" s="1"/>
  <c r="L76" i="10"/>
  <c r="L58" i="10"/>
  <c r="L60" i="10" s="1"/>
  <c r="J76" i="10"/>
  <c r="K73" i="10"/>
  <c r="K72" i="10" s="1"/>
  <c r="K58" i="10"/>
  <c r="K60" i="10" s="1"/>
  <c r="J58" i="10"/>
  <c r="J60" i="10" s="1"/>
  <c r="I58" i="10"/>
  <c r="I60" i="10" s="1"/>
  <c r="H58" i="10"/>
  <c r="H60" i="10" s="1"/>
  <c r="H76" i="10"/>
  <c r="I73" i="10"/>
  <c r="I72" i="10" s="1"/>
  <c r="F76" i="10"/>
  <c r="G58" i="10"/>
  <c r="G60" i="10" s="1"/>
  <c r="F58" i="10"/>
  <c r="F60" i="10" s="1"/>
  <c r="G73" i="10"/>
  <c r="G72" i="10" s="1"/>
  <c r="D13" i="10"/>
  <c r="D76" i="10"/>
  <c r="D58" i="10"/>
  <c r="D60" i="10" s="1"/>
  <c r="V51" i="9"/>
  <c r="M68" i="9"/>
  <c r="V89" i="9"/>
  <c r="M92" i="9"/>
  <c r="Q97" i="9"/>
  <c r="AB97" i="9" s="1"/>
  <c r="AE97" i="9" s="1"/>
  <c r="M99" i="9"/>
  <c r="Q67" i="9"/>
  <c r="R67" i="9" s="1"/>
  <c r="Q91" i="9"/>
  <c r="AB91" i="9" s="1"/>
  <c r="M47" i="9"/>
  <c r="Q63" i="9"/>
  <c r="AB63" i="9" s="1"/>
  <c r="V69" i="9"/>
  <c r="N80" i="9"/>
  <c r="V108" i="9"/>
  <c r="V109" i="9"/>
  <c r="V112" i="9"/>
  <c r="Q39" i="9"/>
  <c r="R39" i="9" s="1"/>
  <c r="Q51" i="9"/>
  <c r="AB51" i="9" s="1"/>
  <c r="N57" i="9"/>
  <c r="M76" i="9"/>
  <c r="Q79" i="9"/>
  <c r="AB79" i="9" s="1"/>
  <c r="M87" i="9"/>
  <c r="N108" i="9"/>
  <c r="M51" i="9"/>
  <c r="Q75" i="9"/>
  <c r="AB75" i="9" s="1"/>
  <c r="V85" i="9"/>
  <c r="Q104" i="9"/>
  <c r="AB104" i="9" s="1"/>
  <c r="V106" i="9"/>
  <c r="Q47" i="9"/>
  <c r="AB47" i="9" s="1"/>
  <c r="M44" i="9"/>
  <c r="Q44" i="9"/>
  <c r="AB44" i="9" s="1"/>
  <c r="Q50" i="9"/>
  <c r="AB50" i="9" s="1"/>
  <c r="M55" i="9"/>
  <c r="Q71" i="9"/>
  <c r="R71" i="9" s="1"/>
  <c r="N77" i="9"/>
  <c r="V81" i="9"/>
  <c r="M84" i="9"/>
  <c r="M85" i="9"/>
  <c r="V93" i="9"/>
  <c r="M101" i="9"/>
  <c r="Q107" i="9"/>
  <c r="AB107" i="9" s="1"/>
  <c r="M111" i="9"/>
  <c r="Q43" i="9"/>
  <c r="R43" i="9" s="1"/>
  <c r="Q54" i="9"/>
  <c r="AB54" i="9" s="1"/>
  <c r="Q59" i="9"/>
  <c r="AB59" i="9" s="1"/>
  <c r="Q64" i="9"/>
  <c r="AB64" i="9" s="1"/>
  <c r="Q76" i="9"/>
  <c r="AB76" i="9" s="1"/>
  <c r="Q88" i="9"/>
  <c r="AB88" i="9" s="1"/>
  <c r="Q96" i="9"/>
  <c r="R96" i="9" s="1"/>
  <c r="T33" i="9"/>
  <c r="M36" i="9"/>
  <c r="O36" i="9" s="1"/>
  <c r="W36" i="9" s="1"/>
  <c r="X36" i="9" s="1"/>
  <c r="T55" i="9"/>
  <c r="W55" i="9"/>
  <c r="X55" i="9" s="1"/>
  <c r="W106" i="9"/>
  <c r="Y106" i="9" s="1"/>
  <c r="T106" i="9"/>
  <c r="W49" i="9"/>
  <c r="X49" i="9" s="1"/>
  <c r="T49" i="9"/>
  <c r="V53" i="9"/>
  <c r="T67" i="9"/>
  <c r="W67" i="9"/>
  <c r="Y67" i="9" s="1"/>
  <c r="U68" i="9"/>
  <c r="V68" i="9" s="1"/>
  <c r="Q68" i="9"/>
  <c r="R68" i="9" s="1"/>
  <c r="N71" i="9"/>
  <c r="V72" i="9"/>
  <c r="V73" i="9"/>
  <c r="U74" i="9"/>
  <c r="V74" i="9" s="1"/>
  <c r="Q74" i="9"/>
  <c r="R74" i="9" s="1"/>
  <c r="W79" i="9"/>
  <c r="X79" i="9" s="1"/>
  <c r="T79" i="9"/>
  <c r="U80" i="9"/>
  <c r="V80" i="9" s="1"/>
  <c r="Q80" i="9"/>
  <c r="R80" i="9" s="1"/>
  <c r="V86" i="9"/>
  <c r="U87" i="9"/>
  <c r="Q87" i="9"/>
  <c r="R87" i="9" s="1"/>
  <c r="M88" i="9"/>
  <c r="V94" i="9"/>
  <c r="V96" i="9"/>
  <c r="M97" i="9"/>
  <c r="W98" i="9"/>
  <c r="T98" i="9"/>
  <c r="V98" i="9"/>
  <c r="U99" i="9"/>
  <c r="Q99" i="9"/>
  <c r="R99" i="9" s="1"/>
  <c r="U100" i="9"/>
  <c r="Q100" i="9"/>
  <c r="R100" i="9" s="1"/>
  <c r="N105" i="9"/>
  <c r="M105" i="9"/>
  <c r="M112" i="9"/>
  <c r="N112" i="9"/>
  <c r="V43" i="9"/>
  <c r="V50" i="9"/>
  <c r="N63" i="9"/>
  <c r="M63" i="9"/>
  <c r="W84" i="9"/>
  <c r="X84" i="9" s="1"/>
  <c r="T84" i="9"/>
  <c r="M100" i="9"/>
  <c r="N100" i="9"/>
  <c r="V102" i="9"/>
  <c r="T107" i="9"/>
  <c r="W107" i="9"/>
  <c r="Y107" i="9" s="1"/>
  <c r="W50" i="9"/>
  <c r="Y50" i="9" s="1"/>
  <c r="T50" i="9"/>
  <c r="T35" i="9"/>
  <c r="U58" i="9"/>
  <c r="V58" i="9" s="1"/>
  <c r="Q58" i="9"/>
  <c r="R58" i="9" s="1"/>
  <c r="M66" i="9"/>
  <c r="T68" i="9"/>
  <c r="W68" i="9"/>
  <c r="X68" i="9" s="1"/>
  <c r="W80" i="9"/>
  <c r="X80" i="9" s="1"/>
  <c r="T80" i="9"/>
  <c r="W86" i="9"/>
  <c r="Y86" i="9" s="1"/>
  <c r="T86" i="9"/>
  <c r="T87" i="9"/>
  <c r="W87" i="9"/>
  <c r="X87" i="9" s="1"/>
  <c r="W93" i="9"/>
  <c r="X93" i="9" s="1"/>
  <c r="T93" i="9"/>
  <c r="W94" i="9"/>
  <c r="Y94" i="9" s="1"/>
  <c r="T94" i="9"/>
  <c r="T95" i="9"/>
  <c r="W95" i="9"/>
  <c r="X95" i="9" s="1"/>
  <c r="T96" i="9"/>
  <c r="W96" i="9"/>
  <c r="X96" i="9" s="1"/>
  <c r="V110" i="9"/>
  <c r="U111" i="9"/>
  <c r="V111" i="9" s="1"/>
  <c r="Q111" i="9"/>
  <c r="R111" i="9" s="1"/>
  <c r="T37" i="9"/>
  <c r="U55" i="9"/>
  <c r="Q55" i="9"/>
  <c r="V60" i="9"/>
  <c r="M69" i="9"/>
  <c r="N69" i="9"/>
  <c r="T43" i="9"/>
  <c r="W43" i="9"/>
  <c r="V45" i="9"/>
  <c r="U70" i="9"/>
  <c r="V70" i="9" s="1"/>
  <c r="Q70" i="9"/>
  <c r="R70" i="9" s="1"/>
  <c r="N43" i="9"/>
  <c r="M43" i="9"/>
  <c r="V47" i="9"/>
  <c r="N50" i="9"/>
  <c r="M50" i="9"/>
  <c r="V56" i="9"/>
  <c r="M59" i="9"/>
  <c r="V75" i="9"/>
  <c r="Q77" i="9"/>
  <c r="R77" i="9" s="1"/>
  <c r="U77" i="9"/>
  <c r="U38" i="9"/>
  <c r="V38" i="9" s="1"/>
  <c r="Q38" i="9"/>
  <c r="R38" i="9" s="1"/>
  <c r="N39" i="9"/>
  <c r="V41" i="9"/>
  <c r="T56" i="9"/>
  <c r="W56" i="9"/>
  <c r="Y56" i="9" s="1"/>
  <c r="W57" i="9"/>
  <c r="X57" i="9" s="1"/>
  <c r="T57" i="9"/>
  <c r="V57" i="9"/>
  <c r="T63" i="9"/>
  <c r="W63" i="9"/>
  <c r="X63" i="9" s="1"/>
  <c r="V65" i="9"/>
  <c r="T69" i="9"/>
  <c r="W69" i="9"/>
  <c r="X69" i="9" s="1"/>
  <c r="T70" i="9"/>
  <c r="W70" i="9"/>
  <c r="W75" i="9"/>
  <c r="T75" i="9"/>
  <c r="W77" i="9"/>
  <c r="X77" i="9" s="1"/>
  <c r="T77" i="9"/>
  <c r="W81" i="9"/>
  <c r="X81" i="9" s="1"/>
  <c r="T81" i="9"/>
  <c r="W82" i="9"/>
  <c r="Y82" i="9" s="1"/>
  <c r="T82" i="9"/>
  <c r="W83" i="9"/>
  <c r="X83" i="9" s="1"/>
  <c r="T83" i="9"/>
  <c r="U84" i="9"/>
  <c r="Q84" i="9"/>
  <c r="V88" i="9"/>
  <c r="M91" i="9"/>
  <c r="W92" i="9"/>
  <c r="X92" i="9" s="1"/>
  <c r="T92" i="9"/>
  <c r="U92" i="9"/>
  <c r="Q92" i="9"/>
  <c r="T100" i="9"/>
  <c r="W100" i="9"/>
  <c r="X100" i="9" s="1"/>
  <c r="T101" i="9"/>
  <c r="W101" i="9"/>
  <c r="X101" i="9" s="1"/>
  <c r="Q101" i="9"/>
  <c r="R101" i="9" s="1"/>
  <c r="U101" i="9"/>
  <c r="V103" i="9"/>
  <c r="N104" i="9"/>
  <c r="V107" i="9"/>
  <c r="T110" i="9"/>
  <c r="W110" i="9"/>
  <c r="Y110" i="9" s="1"/>
  <c r="W109" i="9"/>
  <c r="T109" i="9"/>
  <c r="T36" i="9"/>
  <c r="W39" i="9"/>
  <c r="Y39" i="9" s="1"/>
  <c r="T39" i="9"/>
  <c r="W41" i="9"/>
  <c r="X41" i="9" s="1"/>
  <c r="T41" i="9"/>
  <c r="T42" i="9"/>
  <c r="W42" i="9"/>
  <c r="X42" i="9" s="1"/>
  <c r="V44" i="9"/>
  <c r="W46" i="9"/>
  <c r="Y46" i="9" s="1"/>
  <c r="T46" i="9"/>
  <c r="T47" i="9"/>
  <c r="W47" i="9"/>
  <c r="Y47" i="9" s="1"/>
  <c r="T48" i="9"/>
  <c r="W48" i="9"/>
  <c r="X48" i="9" s="1"/>
  <c r="V48" i="9"/>
  <c r="T53" i="9"/>
  <c r="W53" i="9"/>
  <c r="W54" i="9"/>
  <c r="Y54" i="9" s="1"/>
  <c r="T54" i="9"/>
  <c r="V54" i="9"/>
  <c r="T59" i="9"/>
  <c r="W59" i="9"/>
  <c r="V59" i="9"/>
  <c r="W60" i="9"/>
  <c r="T60" i="9"/>
  <c r="W61" i="9"/>
  <c r="X61" i="9" s="1"/>
  <c r="T61" i="9"/>
  <c r="T62" i="9"/>
  <c r="W62" i="9"/>
  <c r="X62" i="9" s="1"/>
  <c r="V63" i="9"/>
  <c r="V64" i="9"/>
  <c r="T66" i="9"/>
  <c r="W66" i="9"/>
  <c r="Y66" i="9" s="1"/>
  <c r="V66" i="9"/>
  <c r="T71" i="9"/>
  <c r="W71" i="9"/>
  <c r="X71" i="9" s="1"/>
  <c r="V76" i="9"/>
  <c r="T78" i="9"/>
  <c r="W78" i="9"/>
  <c r="V78" i="9"/>
  <c r="V82" i="9"/>
  <c r="Q83" i="9"/>
  <c r="U83" i="9"/>
  <c r="V83" i="9" s="1"/>
  <c r="W85" i="9"/>
  <c r="T85" i="9"/>
  <c r="W88" i="9"/>
  <c r="X88" i="9" s="1"/>
  <c r="T88" i="9"/>
  <c r="T89" i="9"/>
  <c r="W89" i="9"/>
  <c r="T90" i="9"/>
  <c r="W90" i="9"/>
  <c r="W91" i="9"/>
  <c r="X91" i="9" s="1"/>
  <c r="T91" i="9"/>
  <c r="V95" i="9"/>
  <c r="T104" i="9"/>
  <c r="W104" i="9"/>
  <c r="V104" i="9"/>
  <c r="Q108" i="9"/>
  <c r="W112" i="9"/>
  <c r="X112" i="9" s="1"/>
  <c r="T112" i="9"/>
  <c r="V67" i="9"/>
  <c r="V49" i="9"/>
  <c r="V71" i="9"/>
  <c r="W111" i="9"/>
  <c r="T111" i="9"/>
  <c r="W38" i="9"/>
  <c r="T38" i="9"/>
  <c r="W40" i="9"/>
  <c r="X40" i="9" s="1"/>
  <c r="T40" i="9"/>
  <c r="V40" i="9"/>
  <c r="Q42" i="9"/>
  <c r="R42" i="9" s="1"/>
  <c r="U42" i="9"/>
  <c r="V42" i="9" s="1"/>
  <c r="T44" i="9"/>
  <c r="W44" i="9"/>
  <c r="T45" i="9"/>
  <c r="W45" i="9"/>
  <c r="V46" i="9"/>
  <c r="W51" i="9"/>
  <c r="X51" i="9" s="1"/>
  <c r="T51" i="9"/>
  <c r="T52" i="9"/>
  <c r="W52" i="9"/>
  <c r="V52" i="9"/>
  <c r="T58" i="9"/>
  <c r="W58" i="9"/>
  <c r="X58" i="9" s="1"/>
  <c r="V61" i="9"/>
  <c r="Q62" i="9"/>
  <c r="R62" i="9" s="1"/>
  <c r="U62" i="9"/>
  <c r="W64" i="9"/>
  <c r="Y64" i="9" s="1"/>
  <c r="T64" i="9"/>
  <c r="W65" i="9"/>
  <c r="X65" i="9" s="1"/>
  <c r="T65" i="9"/>
  <c r="M70" i="9"/>
  <c r="T72" i="9"/>
  <c r="W72" i="9"/>
  <c r="T73" i="9"/>
  <c r="W73" i="9"/>
  <c r="W74" i="9"/>
  <c r="T74" i="9"/>
  <c r="W76" i="9"/>
  <c r="T76" i="9"/>
  <c r="V90" i="9"/>
  <c r="V91" i="9"/>
  <c r="W97" i="9"/>
  <c r="T97" i="9"/>
  <c r="T99" i="9"/>
  <c r="W99" i="9"/>
  <c r="X99" i="9" s="1"/>
  <c r="W102" i="9"/>
  <c r="Y102" i="9" s="1"/>
  <c r="T102" i="9"/>
  <c r="W103" i="9"/>
  <c r="X103" i="9" s="1"/>
  <c r="T103" i="9"/>
  <c r="T105" i="9"/>
  <c r="W105" i="9"/>
  <c r="X105" i="9" s="1"/>
  <c r="Q105" i="9"/>
  <c r="R105" i="9" s="1"/>
  <c r="U105" i="9"/>
  <c r="M107" i="9"/>
  <c r="T108" i="9"/>
  <c r="W108" i="9"/>
  <c r="Y108" i="9" s="1"/>
  <c r="Q28" i="10"/>
  <c r="Q13" i="10" s="1"/>
  <c r="D62" i="10"/>
  <c r="D63" i="10"/>
  <c r="F47" i="10"/>
  <c r="P50" i="10"/>
  <c r="P51" i="10" s="1"/>
  <c r="P52" i="10" s="1"/>
  <c r="Q47" i="10"/>
  <c r="Q48" i="10" s="1"/>
  <c r="Q50" i="10" s="1"/>
  <c r="Q51" i="10" s="1"/>
  <c r="Q62" i="10" s="1"/>
  <c r="T34" i="9"/>
  <c r="E73" i="10"/>
  <c r="E72" i="10" s="1"/>
  <c r="E58" i="10"/>
  <c r="E60" i="10" s="1"/>
  <c r="C12" i="9"/>
  <c r="F30" i="9"/>
  <c r="C13" i="9" s="1"/>
  <c r="S30" i="9"/>
  <c r="D11" i="9"/>
  <c r="L91" i="10"/>
  <c r="J91" i="10"/>
  <c r="P86" i="10"/>
  <c r="T86" i="10"/>
  <c r="X86" i="10"/>
  <c r="D52" i="10"/>
  <c r="E86" i="10"/>
  <c r="K91" i="10"/>
  <c r="I86" i="10"/>
  <c r="V86" i="10"/>
  <c r="U13" i="10"/>
  <c r="Y86" i="10"/>
  <c r="E50" i="10"/>
  <c r="E51" i="10" s="1"/>
  <c r="M86" i="10"/>
  <c r="H13" i="10"/>
  <c r="R86" i="10"/>
  <c r="Z86" i="10"/>
  <c r="F13" i="10"/>
  <c r="J13" i="10"/>
  <c r="G86" i="10"/>
  <c r="G91" i="10"/>
  <c r="O28" i="10"/>
  <c r="O76" i="10" s="1"/>
  <c r="S28" i="10"/>
  <c r="W28" i="10"/>
  <c r="W76" i="10" s="1"/>
  <c r="K86" i="10"/>
  <c r="Q60" i="9"/>
  <c r="AB60" i="9" s="1"/>
  <c r="M82" i="9"/>
  <c r="N82" i="9"/>
  <c r="M34" i="9"/>
  <c r="O34" i="9" s="1"/>
  <c r="U34" i="9" s="1"/>
  <c r="M38" i="9"/>
  <c r="N41" i="9"/>
  <c r="N42" i="9"/>
  <c r="M45" i="9"/>
  <c r="N48" i="9"/>
  <c r="N49" i="9"/>
  <c r="M49" i="9"/>
  <c r="N52" i="9"/>
  <c r="N53" i="9"/>
  <c r="M53" i="9"/>
  <c r="Q66" i="9"/>
  <c r="AB66" i="9" s="1"/>
  <c r="Q56" i="9"/>
  <c r="AB56" i="9" s="1"/>
  <c r="F29" i="9"/>
  <c r="M33" i="9"/>
  <c r="O33" i="9" s="1"/>
  <c r="M40" i="9"/>
  <c r="Q40" i="9"/>
  <c r="AB40" i="9" s="1"/>
  <c r="Q41" i="9"/>
  <c r="AB41" i="9" s="1"/>
  <c r="Q46" i="9"/>
  <c r="AB46" i="9" s="1"/>
  <c r="Q48" i="9"/>
  <c r="AB48" i="9" s="1"/>
  <c r="Q49" i="9"/>
  <c r="AB49" i="9" s="1"/>
  <c r="Q52" i="9"/>
  <c r="AB52" i="9" s="1"/>
  <c r="N56" i="9"/>
  <c r="M56" i="9"/>
  <c r="N60" i="9"/>
  <c r="M60" i="9"/>
  <c r="M61" i="9"/>
  <c r="N61" i="9"/>
  <c r="N81" i="9"/>
  <c r="M81" i="9"/>
  <c r="N58" i="9"/>
  <c r="M58" i="9"/>
  <c r="N67" i="9"/>
  <c r="M67" i="9"/>
  <c r="M37" i="9"/>
  <c r="O37" i="9" s="1"/>
  <c r="U37" i="9" s="1"/>
  <c r="V37" i="9" s="1"/>
  <c r="Q45" i="9"/>
  <c r="AB45" i="9" s="1"/>
  <c r="M46" i="9"/>
  <c r="N73" i="9"/>
  <c r="M73" i="9"/>
  <c r="Q53" i="9"/>
  <c r="AB53" i="9" s="1"/>
  <c r="Q57" i="9"/>
  <c r="AB57" i="9" s="1"/>
  <c r="N62" i="9"/>
  <c r="M65" i="9"/>
  <c r="Q72" i="9"/>
  <c r="AB72" i="9" s="1"/>
  <c r="N89" i="9"/>
  <c r="M89" i="9"/>
  <c r="N93" i="9"/>
  <c r="M93" i="9"/>
  <c r="Q61" i="9"/>
  <c r="AB61" i="9" s="1"/>
  <c r="N79" i="9"/>
  <c r="M79" i="9"/>
  <c r="Q81" i="9"/>
  <c r="AB81" i="9" s="1"/>
  <c r="N106" i="9"/>
  <c r="M106" i="9"/>
  <c r="Q65" i="9"/>
  <c r="AB65" i="9" s="1"/>
  <c r="N72" i="9"/>
  <c r="M72" i="9"/>
  <c r="Q69" i="9"/>
  <c r="AB69" i="9" s="1"/>
  <c r="Q73" i="9"/>
  <c r="AB73" i="9" s="1"/>
  <c r="Q78" i="9"/>
  <c r="AB78" i="9" s="1"/>
  <c r="N83" i="9"/>
  <c r="Q85" i="9"/>
  <c r="AB85" i="9" s="1"/>
  <c r="N86" i="9"/>
  <c r="M86" i="9"/>
  <c r="N90" i="9"/>
  <c r="M90" i="9"/>
  <c r="N94" i="9"/>
  <c r="M94" i="9"/>
  <c r="Q98" i="9"/>
  <c r="AB98" i="9" s="1"/>
  <c r="M102" i="9"/>
  <c r="N102" i="9"/>
  <c r="Q82" i="9"/>
  <c r="AB82" i="9" s="1"/>
  <c r="Q89" i="9"/>
  <c r="AB89" i="9" s="1"/>
  <c r="Q93" i="9"/>
  <c r="AB93" i="9" s="1"/>
  <c r="N96" i="9"/>
  <c r="M96" i="9"/>
  <c r="N75" i="9"/>
  <c r="M78" i="9"/>
  <c r="Q95" i="9"/>
  <c r="AB95" i="9" s="1"/>
  <c r="N110" i="9"/>
  <c r="M110" i="9"/>
  <c r="Q86" i="9"/>
  <c r="AB86" i="9" s="1"/>
  <c r="Q90" i="9"/>
  <c r="AB90" i="9" s="1"/>
  <c r="Q94" i="9"/>
  <c r="AB94" i="9" s="1"/>
  <c r="N103" i="9"/>
  <c r="Q103" i="9"/>
  <c r="AB103" i="9" s="1"/>
  <c r="Q109" i="9"/>
  <c r="AB109" i="9" s="1"/>
  <c r="M95" i="9"/>
  <c r="N109" i="9"/>
  <c r="M109" i="9"/>
  <c r="Q102" i="9"/>
  <c r="AB102" i="9" s="1"/>
  <c r="Q106" i="9"/>
  <c r="AB106" i="9" s="1"/>
  <c r="Q110" i="9"/>
  <c r="AB110" i="9" s="1"/>
  <c r="R91" i="9" l="1"/>
  <c r="W35" i="9"/>
  <c r="X35" i="9" s="1"/>
  <c r="Z35" i="9" s="1"/>
  <c r="AE73" i="9"/>
  <c r="U36" i="9"/>
  <c r="V36" i="9" s="1"/>
  <c r="Z36" i="9" s="1"/>
  <c r="Q36" i="9"/>
  <c r="R36" i="9" s="1"/>
  <c r="AE109" i="9"/>
  <c r="R76" i="9"/>
  <c r="AE93" i="9"/>
  <c r="R63" i="9"/>
  <c r="Z93" i="9"/>
  <c r="R44" i="9"/>
  <c r="Q35" i="9"/>
  <c r="R35" i="9" s="1"/>
  <c r="AB71" i="9"/>
  <c r="AE71" i="9" s="1"/>
  <c r="R112" i="9"/>
  <c r="R97" i="9"/>
  <c r="AE112" i="9"/>
  <c r="Z51" i="9"/>
  <c r="AE57" i="9"/>
  <c r="AE51" i="9"/>
  <c r="AE85" i="9"/>
  <c r="AB67" i="9"/>
  <c r="AE67" i="9" s="1"/>
  <c r="AA64" i="9"/>
  <c r="AC64" i="9" s="1"/>
  <c r="AD64" i="9" s="1"/>
  <c r="Y91" i="9"/>
  <c r="AA91" i="9" s="1"/>
  <c r="AC91" i="9" s="1"/>
  <c r="AD91" i="9" s="1"/>
  <c r="Y95" i="9"/>
  <c r="AA95" i="9" s="1"/>
  <c r="AC95" i="9" s="1"/>
  <c r="AD95" i="9" s="1"/>
  <c r="AE64" i="9"/>
  <c r="W37" i="9"/>
  <c r="X37" i="9" s="1"/>
  <c r="Z37" i="9" s="1"/>
  <c r="Q37" i="9"/>
  <c r="AB37" i="9" s="1"/>
  <c r="AE37" i="9" s="1"/>
  <c r="AE102" i="9"/>
  <c r="Z95" i="9"/>
  <c r="AE81" i="9"/>
  <c r="AE90" i="9"/>
  <c r="AE69" i="9"/>
  <c r="Y79" i="9"/>
  <c r="AA79" i="9" s="1"/>
  <c r="AC79" i="9" s="1"/>
  <c r="AD79" i="9" s="1"/>
  <c r="R51" i="9"/>
  <c r="AE79" i="9"/>
  <c r="AE46" i="9"/>
  <c r="W33" i="9"/>
  <c r="X33" i="9" s="1"/>
  <c r="O30" i="9"/>
  <c r="Y63" i="9"/>
  <c r="AA63" i="9" s="1"/>
  <c r="AC63" i="9" s="1"/>
  <c r="AD63" i="9" s="1"/>
  <c r="Y48" i="9"/>
  <c r="AA48" i="9" s="1"/>
  <c r="AC48" i="9" s="1"/>
  <c r="AD48" i="9" s="1"/>
  <c r="AB83" i="9"/>
  <c r="AE83" i="9" s="1"/>
  <c r="AB43" i="9"/>
  <c r="AE43" i="9" s="1"/>
  <c r="R104" i="9"/>
  <c r="R64" i="9"/>
  <c r="AE52" i="9"/>
  <c r="R79" i="9"/>
  <c r="X54" i="9"/>
  <c r="Z54" i="9" s="1"/>
  <c r="R49" i="9"/>
  <c r="Z112" i="9"/>
  <c r="AE76" i="9"/>
  <c r="Z69" i="9"/>
  <c r="Z96" i="9"/>
  <c r="Z79" i="9"/>
  <c r="AA67" i="9"/>
  <c r="Z57" i="9"/>
  <c r="Y40" i="9"/>
  <c r="AA40" i="9" s="1"/>
  <c r="AC40" i="9" s="1"/>
  <c r="AD40" i="9" s="1"/>
  <c r="AE104" i="9"/>
  <c r="AE44" i="9"/>
  <c r="V28" i="10"/>
  <c r="V13" i="10" s="1"/>
  <c r="E63" i="10"/>
  <c r="V75" i="10"/>
  <c r="Y13" i="10"/>
  <c r="M76" i="10"/>
  <c r="U59" i="10"/>
  <c r="U60" i="10" s="1"/>
  <c r="U76" i="10"/>
  <c r="Y76" i="10"/>
  <c r="Y59" i="10"/>
  <c r="Z28" i="10"/>
  <c r="Z13" i="10" s="1"/>
  <c r="G76" i="10"/>
  <c r="Y74" i="10"/>
  <c r="Z74" i="10" s="1"/>
  <c r="Z76" i="10" s="1"/>
  <c r="Y60" i="10"/>
  <c r="Z59" i="10"/>
  <c r="Z60" i="10" s="1"/>
  <c r="Q76" i="10"/>
  <c r="V74" i="10"/>
  <c r="V76" i="10" s="1"/>
  <c r="X75" i="10"/>
  <c r="W74" i="10"/>
  <c r="W59" i="10"/>
  <c r="W60" i="10" s="1"/>
  <c r="S74" i="10"/>
  <c r="T75" i="10"/>
  <c r="S59" i="10"/>
  <c r="I76" i="10"/>
  <c r="S76" i="10"/>
  <c r="R75" i="10"/>
  <c r="Q59" i="10"/>
  <c r="Q60" i="10" s="1"/>
  <c r="Q63" i="10"/>
  <c r="Q74" i="10"/>
  <c r="V59" i="10"/>
  <c r="V60" i="10" s="1"/>
  <c r="S60" i="10"/>
  <c r="E76" i="10"/>
  <c r="P75" i="10"/>
  <c r="O63" i="10"/>
  <c r="O74" i="10"/>
  <c r="O59" i="10"/>
  <c r="O60" i="10" s="1"/>
  <c r="O77" i="10"/>
  <c r="O66" i="10"/>
  <c r="P62" i="10"/>
  <c r="K76" i="10"/>
  <c r="R75" i="9"/>
  <c r="R83" i="9"/>
  <c r="Y111" i="9"/>
  <c r="AA111" i="9" s="1"/>
  <c r="Y69" i="9"/>
  <c r="AA69" i="9" s="1"/>
  <c r="AC69" i="9" s="1"/>
  <c r="AD69" i="9" s="1"/>
  <c r="AB96" i="9"/>
  <c r="AE96" i="9" s="1"/>
  <c r="X107" i="9"/>
  <c r="Z107" i="9" s="1"/>
  <c r="AA56" i="9"/>
  <c r="AC56" i="9" s="1"/>
  <c r="AD56" i="9" s="1"/>
  <c r="AE56" i="9"/>
  <c r="AE47" i="9"/>
  <c r="AB87" i="9"/>
  <c r="AE88" i="9"/>
  <c r="AE59" i="9"/>
  <c r="AE103" i="9"/>
  <c r="AE91" i="9"/>
  <c r="Z71" i="9"/>
  <c r="R66" i="9"/>
  <c r="AB39" i="9"/>
  <c r="AE39" i="9" s="1"/>
  <c r="Z83" i="9"/>
  <c r="AA39" i="9"/>
  <c r="R54" i="9"/>
  <c r="X46" i="9"/>
  <c r="Z46" i="9" s="1"/>
  <c r="AA47" i="9"/>
  <c r="AC47" i="9" s="1"/>
  <c r="AD47" i="9" s="1"/>
  <c r="R88" i="9"/>
  <c r="R47" i="9"/>
  <c r="AB58" i="9"/>
  <c r="AE58" i="9" s="1"/>
  <c r="X64" i="9"/>
  <c r="R50" i="9"/>
  <c r="Z40" i="9"/>
  <c r="X39" i="9"/>
  <c r="Z39" i="9" s="1"/>
  <c r="R59" i="9"/>
  <c r="Z49" i="9"/>
  <c r="R46" i="9"/>
  <c r="X108" i="9"/>
  <c r="Z108" i="9" s="1"/>
  <c r="Y96" i="9"/>
  <c r="AA96" i="9" s="1"/>
  <c r="AA54" i="9"/>
  <c r="AC54" i="9" s="1"/>
  <c r="AD54" i="9" s="1"/>
  <c r="AB84" i="9"/>
  <c r="Z81" i="9"/>
  <c r="AA50" i="9"/>
  <c r="AC50" i="9" s="1"/>
  <c r="AD50" i="9" s="1"/>
  <c r="AE50" i="9"/>
  <c r="R107" i="9"/>
  <c r="R84" i="9"/>
  <c r="AA108" i="9"/>
  <c r="Z68" i="9"/>
  <c r="AB62" i="9"/>
  <c r="X111" i="9"/>
  <c r="Z111" i="9" s="1"/>
  <c r="X106" i="9"/>
  <c r="Z106" i="9" s="1"/>
  <c r="X82" i="9"/>
  <c r="Z82" i="9" s="1"/>
  <c r="Y65" i="9"/>
  <c r="AA65" i="9" s="1"/>
  <c r="AC65" i="9" s="1"/>
  <c r="AD65" i="9" s="1"/>
  <c r="AB111" i="9"/>
  <c r="AB80" i="9"/>
  <c r="AE80" i="9" s="1"/>
  <c r="AB74" i="9"/>
  <c r="AE48" i="9"/>
  <c r="Y88" i="9"/>
  <c r="AA88" i="9" s="1"/>
  <c r="AC88" i="9" s="1"/>
  <c r="AD88" i="9" s="1"/>
  <c r="Y49" i="9"/>
  <c r="AA49" i="9" s="1"/>
  <c r="AC49" i="9" s="1"/>
  <c r="AD49" i="9" s="1"/>
  <c r="X67" i="9"/>
  <c r="Z67" i="9" s="1"/>
  <c r="R110" i="9"/>
  <c r="Y81" i="9"/>
  <c r="AA81" i="9" s="1"/>
  <c r="AC81" i="9" s="1"/>
  <c r="AD81" i="9" s="1"/>
  <c r="Z58" i="9"/>
  <c r="AE75" i="9"/>
  <c r="Y57" i="9"/>
  <c r="AA57" i="9" s="1"/>
  <c r="AC57" i="9" s="1"/>
  <c r="AD57" i="9" s="1"/>
  <c r="AA107" i="9"/>
  <c r="AC107" i="9" s="1"/>
  <c r="AD107" i="9" s="1"/>
  <c r="Z42" i="9"/>
  <c r="AE89" i="9"/>
  <c r="X45" i="9"/>
  <c r="Z45" i="9" s="1"/>
  <c r="Y45" i="9"/>
  <c r="AA45" i="9" s="1"/>
  <c r="AC45" i="9" s="1"/>
  <c r="AD45" i="9" s="1"/>
  <c r="Y38" i="9"/>
  <c r="AA38" i="9" s="1"/>
  <c r="X38" i="9"/>
  <c r="Z38" i="9" s="1"/>
  <c r="Y90" i="9"/>
  <c r="AA90" i="9" s="1"/>
  <c r="AC90" i="9" s="1"/>
  <c r="AD90" i="9" s="1"/>
  <c r="X90" i="9"/>
  <c r="Z90" i="9" s="1"/>
  <c r="X59" i="9"/>
  <c r="Z59" i="9" s="1"/>
  <c r="Y59" i="9"/>
  <c r="AA59" i="9" s="1"/>
  <c r="AC59" i="9" s="1"/>
  <c r="AD59" i="9" s="1"/>
  <c r="AE54" i="9"/>
  <c r="Y92" i="9"/>
  <c r="AA92" i="9" s="1"/>
  <c r="V92" i="9"/>
  <c r="Z92" i="9" s="1"/>
  <c r="Y77" i="9"/>
  <c r="AA77" i="9" s="1"/>
  <c r="X43" i="9"/>
  <c r="Z43" i="9" s="1"/>
  <c r="Y43" i="9"/>
  <c r="AA43" i="9" s="1"/>
  <c r="AE60" i="9"/>
  <c r="AE65" i="9"/>
  <c r="R73" i="9"/>
  <c r="AE107" i="9"/>
  <c r="AE53" i="9"/>
  <c r="X72" i="9"/>
  <c r="Z72" i="9" s="1"/>
  <c r="Y72" i="9"/>
  <c r="AA72" i="9" s="1"/>
  <c r="AC72" i="9" s="1"/>
  <c r="AD72" i="9" s="1"/>
  <c r="V62" i="9"/>
  <c r="Z62" i="9" s="1"/>
  <c r="Y51" i="9"/>
  <c r="AA51" i="9" s="1"/>
  <c r="AC51" i="9" s="1"/>
  <c r="AD51" i="9" s="1"/>
  <c r="AE110" i="9"/>
  <c r="X104" i="9"/>
  <c r="Z104" i="9" s="1"/>
  <c r="Y104" i="9"/>
  <c r="AA104" i="9" s="1"/>
  <c r="AC104" i="9" s="1"/>
  <c r="AD104" i="9" s="1"/>
  <c r="X85" i="9"/>
  <c r="Z85" i="9" s="1"/>
  <c r="Y85" i="9"/>
  <c r="AA85" i="9" s="1"/>
  <c r="AC85" i="9" s="1"/>
  <c r="AD85" i="9" s="1"/>
  <c r="AE82" i="9"/>
  <c r="X66" i="9"/>
  <c r="Z66" i="9" s="1"/>
  <c r="Y62" i="9"/>
  <c r="AA62" i="9" s="1"/>
  <c r="Z48" i="9"/>
  <c r="AB101" i="9"/>
  <c r="Y101" i="9"/>
  <c r="AA101" i="9" s="1"/>
  <c r="V101" i="9"/>
  <c r="Z101" i="9" s="1"/>
  <c r="X56" i="9"/>
  <c r="Z56" i="9" s="1"/>
  <c r="X47" i="9"/>
  <c r="Z47" i="9" s="1"/>
  <c r="AE94" i="9"/>
  <c r="AE106" i="9"/>
  <c r="Y74" i="9"/>
  <c r="AA74" i="9" s="1"/>
  <c r="X74" i="9"/>
  <c r="Z74" i="9" s="1"/>
  <c r="X44" i="9"/>
  <c r="Z44" i="9" s="1"/>
  <c r="Y44" i="9"/>
  <c r="AA44" i="9" s="1"/>
  <c r="AC44" i="9" s="1"/>
  <c r="AD44" i="9" s="1"/>
  <c r="AE49" i="9"/>
  <c r="AE95" i="9"/>
  <c r="X89" i="9"/>
  <c r="Z89" i="9" s="1"/>
  <c r="Y89" i="9"/>
  <c r="AA89" i="9" s="1"/>
  <c r="AC89" i="9" s="1"/>
  <c r="AD89" i="9" s="1"/>
  <c r="AE78" i="9"/>
  <c r="AE66" i="9"/>
  <c r="Y60" i="9"/>
  <c r="AA60" i="9" s="1"/>
  <c r="AC60" i="9" s="1"/>
  <c r="AD60" i="9" s="1"/>
  <c r="X60" i="9"/>
  <c r="Z60" i="9" s="1"/>
  <c r="Y36" i="9"/>
  <c r="Y103" i="9"/>
  <c r="AA103" i="9" s="1"/>
  <c r="AC103" i="9" s="1"/>
  <c r="AD103" i="9" s="1"/>
  <c r="V77" i="9"/>
  <c r="Z77" i="9" s="1"/>
  <c r="X75" i="9"/>
  <c r="Z75" i="9" s="1"/>
  <c r="Y75" i="9"/>
  <c r="AA75" i="9" s="1"/>
  <c r="AC75" i="9" s="1"/>
  <c r="AD75" i="9" s="1"/>
  <c r="AE98" i="9"/>
  <c r="Y41" i="9"/>
  <c r="AA41" i="9" s="1"/>
  <c r="AC41" i="9" s="1"/>
  <c r="AD41" i="9" s="1"/>
  <c r="Y98" i="9"/>
  <c r="AA98" i="9" s="1"/>
  <c r="AC98" i="9" s="1"/>
  <c r="AD98" i="9" s="1"/>
  <c r="X98" i="9"/>
  <c r="Z98" i="9" s="1"/>
  <c r="X97" i="9"/>
  <c r="Z97" i="9" s="1"/>
  <c r="Y97" i="9"/>
  <c r="AA97" i="9" s="1"/>
  <c r="AC97" i="9" s="1"/>
  <c r="AD97" i="9" s="1"/>
  <c r="R95" i="9"/>
  <c r="AE72" i="9"/>
  <c r="Y112" i="9"/>
  <c r="AA112" i="9" s="1"/>
  <c r="AC112" i="9" s="1"/>
  <c r="AD112" i="9" s="1"/>
  <c r="X76" i="9"/>
  <c r="Z76" i="9" s="1"/>
  <c r="Y76" i="9"/>
  <c r="AA76" i="9" s="1"/>
  <c r="AC76" i="9" s="1"/>
  <c r="AD76" i="9" s="1"/>
  <c r="X73" i="9"/>
  <c r="Z73" i="9" s="1"/>
  <c r="Y73" i="9"/>
  <c r="AA73" i="9" s="1"/>
  <c r="AC73" i="9" s="1"/>
  <c r="AD73" i="9" s="1"/>
  <c r="Z61" i="9"/>
  <c r="AE61" i="9"/>
  <c r="Y52" i="9"/>
  <c r="AA52" i="9" s="1"/>
  <c r="AC52" i="9" s="1"/>
  <c r="AD52" i="9" s="1"/>
  <c r="X52" i="9"/>
  <c r="Z52" i="9" s="1"/>
  <c r="AE40" i="9"/>
  <c r="AB108" i="9"/>
  <c r="R108" i="9"/>
  <c r="Y78" i="9"/>
  <c r="AA78" i="9" s="1"/>
  <c r="AC78" i="9" s="1"/>
  <c r="AD78" i="9" s="1"/>
  <c r="X78" i="9"/>
  <c r="Z78" i="9" s="1"/>
  <c r="AA66" i="9"/>
  <c r="AC66" i="9" s="1"/>
  <c r="AD66" i="9" s="1"/>
  <c r="Z63" i="9"/>
  <c r="AE63" i="9"/>
  <c r="X53" i="9"/>
  <c r="Z53" i="9" s="1"/>
  <c r="Y53" i="9"/>
  <c r="AA53" i="9" s="1"/>
  <c r="AC53" i="9" s="1"/>
  <c r="AD53" i="9" s="1"/>
  <c r="AA46" i="9"/>
  <c r="AC46" i="9" s="1"/>
  <c r="AD46" i="9" s="1"/>
  <c r="X109" i="9"/>
  <c r="Z109" i="9" s="1"/>
  <c r="Y109" i="9"/>
  <c r="AA109" i="9" s="1"/>
  <c r="AC109" i="9" s="1"/>
  <c r="AD109" i="9" s="1"/>
  <c r="AA82" i="9"/>
  <c r="AC82" i="9" s="1"/>
  <c r="AD82" i="9" s="1"/>
  <c r="Y70" i="9"/>
  <c r="AA70" i="9" s="1"/>
  <c r="X70" i="9"/>
  <c r="Z70" i="9" s="1"/>
  <c r="Z80" i="9"/>
  <c r="Y71" i="9"/>
  <c r="AA71" i="9" s="1"/>
  <c r="AE45" i="9"/>
  <c r="Y61" i="9"/>
  <c r="AA61" i="9" s="1"/>
  <c r="AC61" i="9" s="1"/>
  <c r="AD61" i="9" s="1"/>
  <c r="V99" i="9"/>
  <c r="Z99" i="9" s="1"/>
  <c r="Y99" i="9"/>
  <c r="AA99" i="9" s="1"/>
  <c r="AA106" i="9"/>
  <c r="AC106" i="9" s="1"/>
  <c r="AD106" i="9" s="1"/>
  <c r="AB105" i="9"/>
  <c r="Y105" i="9"/>
  <c r="AA105" i="9" s="1"/>
  <c r="AA102" i="9"/>
  <c r="AC102" i="9" s="1"/>
  <c r="AD102" i="9" s="1"/>
  <c r="Z91" i="9"/>
  <c r="AB42" i="9"/>
  <c r="Y93" i="9"/>
  <c r="AA93" i="9" s="1"/>
  <c r="AC93" i="9" s="1"/>
  <c r="AD93" i="9" s="1"/>
  <c r="Y83" i="9"/>
  <c r="AA83" i="9" s="1"/>
  <c r="Y42" i="9"/>
  <c r="AA42" i="9" s="1"/>
  <c r="AA110" i="9"/>
  <c r="AC110" i="9" s="1"/>
  <c r="AD110" i="9" s="1"/>
  <c r="V105" i="9"/>
  <c r="Z103" i="9"/>
  <c r="AB92" i="9"/>
  <c r="R92" i="9"/>
  <c r="V84" i="9"/>
  <c r="Z84" i="9" s="1"/>
  <c r="Y84" i="9"/>
  <c r="AA84" i="9" s="1"/>
  <c r="Z65" i="9"/>
  <c r="AB38" i="9"/>
  <c r="AB70" i="9"/>
  <c r="AB55" i="9"/>
  <c r="R55" i="9"/>
  <c r="X110" i="9"/>
  <c r="Z110" i="9" s="1"/>
  <c r="AA94" i="9"/>
  <c r="AC94" i="9" s="1"/>
  <c r="AD94" i="9" s="1"/>
  <c r="Y58" i="9"/>
  <c r="AA58" i="9" s="1"/>
  <c r="AB100" i="9"/>
  <c r="X94" i="9"/>
  <c r="Z94" i="9" s="1"/>
  <c r="V87" i="9"/>
  <c r="Z87" i="9" s="1"/>
  <c r="Y87" i="9"/>
  <c r="AA87" i="9" s="1"/>
  <c r="AB68" i="9"/>
  <c r="AE68" i="9" s="1"/>
  <c r="V55" i="9"/>
  <c r="Z55" i="9" s="1"/>
  <c r="Y55" i="9"/>
  <c r="AA55" i="9" s="1"/>
  <c r="X102" i="9"/>
  <c r="Z102" i="9" s="1"/>
  <c r="X50" i="9"/>
  <c r="Z50" i="9" s="1"/>
  <c r="V100" i="9"/>
  <c r="Z100" i="9" s="1"/>
  <c r="Y100" i="9"/>
  <c r="AA100" i="9" s="1"/>
  <c r="Y68" i="9"/>
  <c r="AA68" i="9" s="1"/>
  <c r="Z88" i="9"/>
  <c r="Z41" i="9"/>
  <c r="AB77" i="9"/>
  <c r="AA86" i="9"/>
  <c r="AC86" i="9" s="1"/>
  <c r="AD86" i="9" s="1"/>
  <c r="AE41" i="9"/>
  <c r="AE86" i="9"/>
  <c r="AB99" i="9"/>
  <c r="X86" i="9"/>
  <c r="Z86" i="9" s="1"/>
  <c r="Y80" i="9"/>
  <c r="AA80" i="9" s="1"/>
  <c r="R28" i="10"/>
  <c r="R13" i="10" s="1"/>
  <c r="D77" i="10"/>
  <c r="D66" i="10"/>
  <c r="E62" i="10"/>
  <c r="F48" i="10"/>
  <c r="F50" i="10" s="1"/>
  <c r="F51" i="10" s="1"/>
  <c r="G47" i="10"/>
  <c r="D64" i="10"/>
  <c r="D65" i="10" s="1"/>
  <c r="D67" i="10" s="1"/>
  <c r="D68" i="10" s="1"/>
  <c r="R47" i="10"/>
  <c r="S47" i="10" s="1"/>
  <c r="D12" i="9"/>
  <c r="W34" i="9"/>
  <c r="V34" i="9"/>
  <c r="C14" i="9"/>
  <c r="C10" i="9"/>
  <c r="C11" i="9" s="1"/>
  <c r="Q34" i="9"/>
  <c r="AB34" i="9" s="1"/>
  <c r="S13" i="10"/>
  <c r="T28" i="10"/>
  <c r="T13" i="10" s="1"/>
  <c r="Q52" i="10"/>
  <c r="Q77" i="10" s="1"/>
  <c r="O13" i="10"/>
  <c r="P28" i="10"/>
  <c r="P59" i="10" s="1"/>
  <c r="P60" i="10" s="1"/>
  <c r="W13" i="10"/>
  <c r="X28" i="10"/>
  <c r="X13" i="10" s="1"/>
  <c r="E52" i="10"/>
  <c r="D85" i="10"/>
  <c r="R40" i="9"/>
  <c r="T30" i="9"/>
  <c r="R82" i="9"/>
  <c r="R85" i="9"/>
  <c r="R94" i="9"/>
  <c r="R90" i="9"/>
  <c r="R86" i="9"/>
  <c r="R78" i="9"/>
  <c r="R53" i="9"/>
  <c r="R56" i="9"/>
  <c r="R45" i="9"/>
  <c r="R103" i="9"/>
  <c r="R98" i="9"/>
  <c r="R61" i="9"/>
  <c r="R72" i="9"/>
  <c r="R52" i="9"/>
  <c r="R41" i="9"/>
  <c r="U33" i="9"/>
  <c r="Q33" i="9"/>
  <c r="R102" i="9"/>
  <c r="R106" i="9"/>
  <c r="R109" i="9"/>
  <c r="R93" i="9"/>
  <c r="R89" i="9"/>
  <c r="R69" i="9"/>
  <c r="R81" i="9"/>
  <c r="R57" i="9"/>
  <c r="R48" i="9"/>
  <c r="R65" i="9"/>
  <c r="R60" i="9"/>
  <c r="AA36" i="9" l="1"/>
  <c r="Y35" i="9"/>
  <c r="AA35" i="9" s="1"/>
  <c r="AB33" i="9"/>
  <c r="AF57" i="9"/>
  <c r="AG57" i="9" s="1"/>
  <c r="AF112" i="9"/>
  <c r="AG112" i="9" s="1"/>
  <c r="AC87" i="9"/>
  <c r="AD87" i="9" s="1"/>
  <c r="AF81" i="9"/>
  <c r="AG81" i="9" s="1"/>
  <c r="AC111" i="9"/>
  <c r="AD111" i="9" s="1"/>
  <c r="AB36" i="9"/>
  <c r="AE36" i="9" s="1"/>
  <c r="AC100" i="9"/>
  <c r="AD100" i="9" s="1"/>
  <c r="AF64" i="9"/>
  <c r="AG64" i="9" s="1"/>
  <c r="AC84" i="9"/>
  <c r="AD84" i="9" s="1"/>
  <c r="AC71" i="9"/>
  <c r="AD71" i="9" s="1"/>
  <c r="AF71" i="9" s="1"/>
  <c r="AG71" i="9" s="1"/>
  <c r="AC67" i="9"/>
  <c r="AD67" i="9" s="1"/>
  <c r="AF67" i="9" s="1"/>
  <c r="AG67" i="9" s="1"/>
  <c r="AB35" i="9"/>
  <c r="AE35" i="9" s="1"/>
  <c r="AF93" i="9"/>
  <c r="AG93" i="9" s="1"/>
  <c r="Y37" i="9"/>
  <c r="AA37" i="9" s="1"/>
  <c r="AC37" i="9" s="1"/>
  <c r="AD37" i="9" s="1"/>
  <c r="AF37" i="9" s="1"/>
  <c r="AG37" i="9" s="1"/>
  <c r="AF88" i="9"/>
  <c r="AG88" i="9" s="1"/>
  <c r="AF48" i="9"/>
  <c r="AG48" i="9" s="1"/>
  <c r="AF51" i="9"/>
  <c r="AG51" i="9" s="1"/>
  <c r="AC39" i="9"/>
  <c r="AD39" i="9" s="1"/>
  <c r="AF39" i="9" s="1"/>
  <c r="AG39" i="9" s="1"/>
  <c r="AF79" i="9"/>
  <c r="AG79" i="9" s="1"/>
  <c r="R37" i="9"/>
  <c r="W30" i="9"/>
  <c r="AC105" i="9"/>
  <c r="AD105" i="9" s="1"/>
  <c r="AF103" i="9"/>
  <c r="AG103" i="9" s="1"/>
  <c r="AC108" i="9"/>
  <c r="AD108" i="9" s="1"/>
  <c r="AC96" i="9"/>
  <c r="AD96" i="9" s="1"/>
  <c r="AF96" i="9" s="1"/>
  <c r="AG96" i="9" s="1"/>
  <c r="AF69" i="9"/>
  <c r="AG69" i="9" s="1"/>
  <c r="Z64" i="9"/>
  <c r="AF91" i="9"/>
  <c r="AG91" i="9" s="1"/>
  <c r="AC83" i="9"/>
  <c r="AD83" i="9" s="1"/>
  <c r="AF83" i="9" s="1"/>
  <c r="AG83" i="9" s="1"/>
  <c r="AC80" i="9"/>
  <c r="AD80" i="9" s="1"/>
  <c r="AF80" i="9" s="1"/>
  <c r="AG80" i="9" s="1"/>
  <c r="AE111" i="9"/>
  <c r="AC43" i="9"/>
  <c r="AD43" i="9" s="1"/>
  <c r="AF43" i="9" s="1"/>
  <c r="AG43" i="9" s="1"/>
  <c r="AF54" i="9"/>
  <c r="AG54" i="9" s="1"/>
  <c r="AF94" i="9"/>
  <c r="AG94" i="9" s="1"/>
  <c r="AF73" i="9"/>
  <c r="AG73" i="9" s="1"/>
  <c r="R48" i="10"/>
  <c r="R50" i="10" s="1"/>
  <c r="R51" i="10" s="1"/>
  <c r="R62" i="10" s="1"/>
  <c r="E69" i="10"/>
  <c r="E70" i="10" s="1"/>
  <c r="R74" i="10"/>
  <c r="R76" i="10" s="1"/>
  <c r="T59" i="10"/>
  <c r="T60" i="10" s="1"/>
  <c r="X74" i="10"/>
  <c r="X76" i="10" s="1"/>
  <c r="F63" i="10"/>
  <c r="F62" i="10"/>
  <c r="R59" i="10"/>
  <c r="R60" i="10" s="1"/>
  <c r="R63" i="10"/>
  <c r="Q64" i="10"/>
  <c r="Q65" i="10" s="1"/>
  <c r="Q67" i="10" s="1"/>
  <c r="T74" i="10"/>
  <c r="T76" i="10" s="1"/>
  <c r="X59" i="10"/>
  <c r="X60" i="10" s="1"/>
  <c r="Q66" i="10"/>
  <c r="R69" i="10" s="1"/>
  <c r="P69" i="10"/>
  <c r="O64" i="10"/>
  <c r="O65" i="10" s="1"/>
  <c r="O67" i="10" s="1"/>
  <c r="P63" i="10"/>
  <c r="P64" i="10" s="1"/>
  <c r="P74" i="10"/>
  <c r="P76" i="10" s="1"/>
  <c r="E85" i="10"/>
  <c r="D78" i="10"/>
  <c r="AF65" i="9"/>
  <c r="AG65" i="9" s="1"/>
  <c r="AE55" i="9"/>
  <c r="AC55" i="9"/>
  <c r="AD55" i="9" s="1"/>
  <c r="AF106" i="9"/>
  <c r="AG106" i="9" s="1"/>
  <c r="AF56" i="9"/>
  <c r="AG56" i="9" s="1"/>
  <c r="AF89" i="9"/>
  <c r="AG89" i="9" s="1"/>
  <c r="AE74" i="9"/>
  <c r="AC68" i="9"/>
  <c r="AD68" i="9" s="1"/>
  <c r="AF68" i="9" s="1"/>
  <c r="AG68" i="9" s="1"/>
  <c r="AF50" i="9"/>
  <c r="AG50" i="9" s="1"/>
  <c r="AF40" i="9"/>
  <c r="AG40" i="9" s="1"/>
  <c r="AF60" i="9"/>
  <c r="AG60" i="9" s="1"/>
  <c r="AC74" i="9"/>
  <c r="AD74" i="9" s="1"/>
  <c r="AC62" i="9"/>
  <c r="AD62" i="9" s="1"/>
  <c r="AE99" i="9"/>
  <c r="AE87" i="9"/>
  <c r="AC58" i="9"/>
  <c r="AD58" i="9" s="1"/>
  <c r="AF58" i="9" s="1"/>
  <c r="AG58" i="9" s="1"/>
  <c r="AE92" i="9"/>
  <c r="AF49" i="9"/>
  <c r="AG49" i="9" s="1"/>
  <c r="AF82" i="9"/>
  <c r="AG82" i="9" s="1"/>
  <c r="AF46" i="9"/>
  <c r="AG46" i="9" s="1"/>
  <c r="AF76" i="9"/>
  <c r="AG76" i="9" s="1"/>
  <c r="AF97" i="9"/>
  <c r="AG97" i="9" s="1"/>
  <c r="AF59" i="9"/>
  <c r="AG59" i="9" s="1"/>
  <c r="AF86" i="9"/>
  <c r="AG86" i="9" s="1"/>
  <c r="AF102" i="9"/>
  <c r="AG102" i="9" s="1"/>
  <c r="AF109" i="9"/>
  <c r="AG109" i="9" s="1"/>
  <c r="AF53" i="9"/>
  <c r="AG53" i="9" s="1"/>
  <c r="AF66" i="9"/>
  <c r="AG66" i="9" s="1"/>
  <c r="AC101" i="9"/>
  <c r="AD101" i="9" s="1"/>
  <c r="AE62" i="9"/>
  <c r="AF107" i="9"/>
  <c r="AG107" i="9" s="1"/>
  <c r="AF95" i="9"/>
  <c r="AG95" i="9" s="1"/>
  <c r="AF72" i="9"/>
  <c r="AG72" i="9" s="1"/>
  <c r="AC70" i="9"/>
  <c r="AD70" i="9" s="1"/>
  <c r="AF78" i="9"/>
  <c r="AG78" i="9" s="1"/>
  <c r="AF52" i="9"/>
  <c r="AG52" i="9" s="1"/>
  <c r="AF98" i="9"/>
  <c r="AG98" i="9" s="1"/>
  <c r="AF44" i="9"/>
  <c r="AG44" i="9" s="1"/>
  <c r="AF104" i="9"/>
  <c r="AG104" i="9" s="1"/>
  <c r="AF90" i="9"/>
  <c r="AG90" i="9" s="1"/>
  <c r="AF47" i="9"/>
  <c r="AG47" i="9" s="1"/>
  <c r="AF75" i="9"/>
  <c r="AG75" i="9" s="1"/>
  <c r="Z105" i="9"/>
  <c r="AE105" i="9"/>
  <c r="AC99" i="9"/>
  <c r="AD99" i="9" s="1"/>
  <c r="AE38" i="9"/>
  <c r="AC38" i="9"/>
  <c r="AD38" i="9" s="1"/>
  <c r="AF110" i="9"/>
  <c r="AG110" i="9" s="1"/>
  <c r="AE77" i="9"/>
  <c r="AF45" i="9"/>
  <c r="AG45" i="9" s="1"/>
  <c r="AE42" i="9"/>
  <c r="AC42" i="9"/>
  <c r="AD42" i="9" s="1"/>
  <c r="AE108" i="9"/>
  <c r="AC92" i="9"/>
  <c r="AD92" i="9" s="1"/>
  <c r="AC77" i="9"/>
  <c r="AD77" i="9" s="1"/>
  <c r="AE84" i="9"/>
  <c r="AF41" i="9"/>
  <c r="AG41" i="9" s="1"/>
  <c r="AE100" i="9"/>
  <c r="AF61" i="9"/>
  <c r="AG61" i="9" s="1"/>
  <c r="AF63" i="9"/>
  <c r="AG63" i="9" s="1"/>
  <c r="AE101" i="9"/>
  <c r="AF85" i="9"/>
  <c r="AG85" i="9" s="1"/>
  <c r="AE70" i="9"/>
  <c r="D87" i="10"/>
  <c r="E77" i="10"/>
  <c r="F52" i="10"/>
  <c r="E64" i="10"/>
  <c r="E87" i="10" s="1"/>
  <c r="G48" i="10"/>
  <c r="G50" i="10" s="1"/>
  <c r="G51" i="10" s="1"/>
  <c r="H47" i="10"/>
  <c r="X34" i="9"/>
  <c r="Z34" i="9" s="1"/>
  <c r="AE34" i="9"/>
  <c r="R34" i="9"/>
  <c r="Y34" i="9"/>
  <c r="AA34" i="9" s="1"/>
  <c r="AC34" i="9" s="1"/>
  <c r="AD34" i="9" s="1"/>
  <c r="D13" i="9"/>
  <c r="D14" i="9" s="1"/>
  <c r="D80" i="10"/>
  <c r="D83" i="10" s="1"/>
  <c r="Q85" i="10"/>
  <c r="O85" i="10"/>
  <c r="S48" i="10"/>
  <c r="S50" i="10" s="1"/>
  <c r="S51" i="10" s="1"/>
  <c r="T47" i="10"/>
  <c r="Q30" i="9"/>
  <c r="R33" i="9"/>
  <c r="U30" i="9"/>
  <c r="Y33" i="9"/>
  <c r="V33" i="9"/>
  <c r="AE33" i="9" l="1"/>
  <c r="AE30" i="9" s="1"/>
  <c r="AC35" i="9"/>
  <c r="AD35" i="9" s="1"/>
  <c r="AF35" i="9" s="1"/>
  <c r="AG35" i="9" s="1"/>
  <c r="AC36" i="9"/>
  <c r="AD36" i="9" s="1"/>
  <c r="AF36" i="9" s="1"/>
  <c r="AG36" i="9" s="1"/>
  <c r="AF111" i="9"/>
  <c r="AG111" i="9" s="1"/>
  <c r="AF74" i="9"/>
  <c r="AG74" i="9" s="1"/>
  <c r="AF99" i="9"/>
  <c r="AG99" i="9" s="1"/>
  <c r="AF70" i="9"/>
  <c r="AG70" i="9" s="1"/>
  <c r="AF55" i="9"/>
  <c r="AG55" i="9" s="1"/>
  <c r="R64" i="10"/>
  <c r="R52" i="10"/>
  <c r="F66" i="10"/>
  <c r="R77" i="10"/>
  <c r="F77" i="10"/>
  <c r="S62" i="10"/>
  <c r="S63" i="10"/>
  <c r="G63" i="10"/>
  <c r="G62" i="10"/>
  <c r="Q68" i="10"/>
  <c r="Q78" i="10"/>
  <c r="F64" i="10"/>
  <c r="F65" i="10" s="1"/>
  <c r="F67" i="10" s="1"/>
  <c r="P77" i="10"/>
  <c r="O78" i="10"/>
  <c r="O68" i="10"/>
  <c r="AF87" i="9"/>
  <c r="AG87" i="9" s="1"/>
  <c r="AF62" i="9"/>
  <c r="AG62" i="9" s="1"/>
  <c r="AF92" i="9"/>
  <c r="AG92" i="9" s="1"/>
  <c r="AF105" i="9"/>
  <c r="AG105" i="9" s="1"/>
  <c r="AF101" i="9"/>
  <c r="AG101" i="9" s="1"/>
  <c r="AF42" i="9"/>
  <c r="AG42" i="9" s="1"/>
  <c r="X30" i="9"/>
  <c r="AF108" i="9"/>
  <c r="AG108" i="9" s="1"/>
  <c r="AF38" i="9"/>
  <c r="AG38" i="9" s="1"/>
  <c r="AF84" i="9"/>
  <c r="AG84" i="9" s="1"/>
  <c r="AF77" i="9"/>
  <c r="AG77" i="9" s="1"/>
  <c r="AF100" i="9"/>
  <c r="AG100" i="9" s="1"/>
  <c r="H48" i="10"/>
  <c r="H50" i="10" s="1"/>
  <c r="H51" i="10" s="1"/>
  <c r="I47" i="10"/>
  <c r="G52" i="10"/>
  <c r="F85" i="10"/>
  <c r="Q87" i="10"/>
  <c r="O87" i="10"/>
  <c r="AF34" i="9"/>
  <c r="AG34" i="9" s="1"/>
  <c r="R30" i="9"/>
  <c r="E71" i="10"/>
  <c r="E78" i="10"/>
  <c r="R87" i="10"/>
  <c r="T48" i="10"/>
  <c r="T50" i="10" s="1"/>
  <c r="T51" i="10" s="1"/>
  <c r="U47" i="10"/>
  <c r="S52" i="10"/>
  <c r="R85" i="10"/>
  <c r="P87" i="10"/>
  <c r="P85" i="10"/>
  <c r="Z33" i="9"/>
  <c r="Z30" i="9" s="1"/>
  <c r="V30" i="9"/>
  <c r="AB30" i="9"/>
  <c r="C16" i="9" s="1"/>
  <c r="Y30" i="9"/>
  <c r="AA33" i="9"/>
  <c r="AC33" i="9" s="1"/>
  <c r="AD33" i="9" s="1"/>
  <c r="T62" i="10" l="1"/>
  <c r="S77" i="10"/>
  <c r="G69" i="10"/>
  <c r="R70" i="10"/>
  <c r="Q80" i="10"/>
  <c r="Q83" i="10" s="1"/>
  <c r="T63" i="10"/>
  <c r="T64" i="10" s="1"/>
  <c r="T87" i="10" s="1"/>
  <c r="S64" i="10"/>
  <c r="S66" i="10"/>
  <c r="H63" i="10"/>
  <c r="H62" i="10"/>
  <c r="F78" i="10"/>
  <c r="F68" i="10"/>
  <c r="G77" i="10"/>
  <c r="G64" i="10"/>
  <c r="G87" i="10" s="1"/>
  <c r="O80" i="10"/>
  <c r="O83" i="10" s="1"/>
  <c r="P70" i="10"/>
  <c r="G85" i="10"/>
  <c r="H52" i="10"/>
  <c r="H77" i="10" s="1"/>
  <c r="F87" i="10"/>
  <c r="J47" i="10"/>
  <c r="I48" i="10"/>
  <c r="I50" i="10" s="1"/>
  <c r="I51" i="10" s="1"/>
  <c r="E80" i="10"/>
  <c r="E81" i="10" s="1"/>
  <c r="S85" i="10"/>
  <c r="D55" i="10"/>
  <c r="U48" i="10"/>
  <c r="U50" i="10" s="1"/>
  <c r="U51" i="10" s="1"/>
  <c r="V47" i="10"/>
  <c r="T52" i="10"/>
  <c r="AA30" i="9"/>
  <c r="D16" i="9"/>
  <c r="T69" i="10" l="1"/>
  <c r="I62" i="10"/>
  <c r="E88" i="10"/>
  <c r="D88" i="10"/>
  <c r="S65" i="10"/>
  <c r="S87" i="10"/>
  <c r="I63" i="10"/>
  <c r="H64" i="10"/>
  <c r="D84" i="10"/>
  <c r="D57" i="10" s="1"/>
  <c r="F80" i="10"/>
  <c r="F83" i="10" s="1"/>
  <c r="G70" i="10"/>
  <c r="U62" i="10"/>
  <c r="U63" i="10"/>
  <c r="H66" i="10"/>
  <c r="I69" i="10" s="1"/>
  <c r="R78" i="10"/>
  <c r="R71" i="10"/>
  <c r="P78" i="10"/>
  <c r="P71" i="10"/>
  <c r="H85" i="10"/>
  <c r="J48" i="10"/>
  <c r="J50" i="10" s="1"/>
  <c r="J51" i="10" s="1"/>
  <c r="K47" i="10"/>
  <c r="I52" i="10"/>
  <c r="E83" i="10"/>
  <c r="E82" i="10"/>
  <c r="Q55" i="10"/>
  <c r="W47" i="10"/>
  <c r="V48" i="10"/>
  <c r="V50" i="10" s="1"/>
  <c r="V51" i="10" s="1"/>
  <c r="T85" i="10"/>
  <c r="O55" i="10"/>
  <c r="U52" i="10"/>
  <c r="D53" i="10"/>
  <c r="AC30" i="9"/>
  <c r="C17" i="9" s="1"/>
  <c r="AF33" i="9"/>
  <c r="AG33" i="9" s="1"/>
  <c r="I64" i="10" l="1"/>
  <c r="I87" i="10" s="1"/>
  <c r="U77" i="10"/>
  <c r="Q92" i="10"/>
  <c r="P88" i="10"/>
  <c r="O88" i="10"/>
  <c r="Q88" i="10"/>
  <c r="R88" i="10"/>
  <c r="V62" i="10"/>
  <c r="S67" i="10"/>
  <c r="T77" i="10"/>
  <c r="Q84" i="10"/>
  <c r="Q57" i="10" s="1"/>
  <c r="O84" i="10"/>
  <c r="O57" i="10" s="1"/>
  <c r="R80" i="10"/>
  <c r="R81" i="10" s="1"/>
  <c r="J63" i="10"/>
  <c r="J62" i="10"/>
  <c r="V63" i="10"/>
  <c r="U64" i="10"/>
  <c r="G78" i="10"/>
  <c r="G71" i="10"/>
  <c r="H65" i="10"/>
  <c r="H87" i="10"/>
  <c r="U66" i="10"/>
  <c r="P80" i="10"/>
  <c r="P81" i="10" s="1"/>
  <c r="I85" i="10"/>
  <c r="J52" i="10"/>
  <c r="L47" i="10"/>
  <c r="K48" i="10"/>
  <c r="K50" i="10" s="1"/>
  <c r="K51" i="10" s="1"/>
  <c r="F55" i="10"/>
  <c r="Q53" i="10"/>
  <c r="V52" i="10"/>
  <c r="W48" i="10"/>
  <c r="W50" i="10" s="1"/>
  <c r="W51" i="10" s="1"/>
  <c r="X47" i="10"/>
  <c r="U85" i="10"/>
  <c r="O53" i="10"/>
  <c r="AD30" i="9"/>
  <c r="C15" i="9" s="1"/>
  <c r="C24" i="9" l="1"/>
  <c r="C27" i="9" s="1"/>
  <c r="C26" i="9"/>
  <c r="V69" i="10"/>
  <c r="G88" i="10"/>
  <c r="F88" i="10"/>
  <c r="U65" i="10"/>
  <c r="U67" i="10" s="1"/>
  <c r="U68" i="10" s="1"/>
  <c r="U87" i="10"/>
  <c r="V64" i="10"/>
  <c r="V87" i="10" s="1"/>
  <c r="S68" i="10"/>
  <c r="S78" i="10"/>
  <c r="R83" i="10"/>
  <c r="R82" i="10"/>
  <c r="J77" i="10"/>
  <c r="P83" i="10"/>
  <c r="P82" i="10"/>
  <c r="F84" i="10"/>
  <c r="F57" i="10" s="1"/>
  <c r="H67" i="10"/>
  <c r="I77" i="10"/>
  <c r="J66" i="10"/>
  <c r="W62" i="10"/>
  <c r="W63" i="10"/>
  <c r="J64" i="10"/>
  <c r="K63" i="10"/>
  <c r="K62" i="10"/>
  <c r="G80" i="10"/>
  <c r="G81" i="10" s="1"/>
  <c r="K52" i="10"/>
  <c r="L48" i="10"/>
  <c r="L50" i="10" s="1"/>
  <c r="L51" i="10" s="1"/>
  <c r="M47" i="10"/>
  <c r="M48" i="10" s="1"/>
  <c r="G55" i="10"/>
  <c r="F92" i="10"/>
  <c r="J85" i="10"/>
  <c r="F53" i="10"/>
  <c r="V85" i="10"/>
  <c r="R55" i="10"/>
  <c r="X48" i="10"/>
  <c r="X50" i="10" s="1"/>
  <c r="X51" i="10" s="1"/>
  <c r="Y47" i="10"/>
  <c r="W52" i="10"/>
  <c r="E53" i="10"/>
  <c r="E55" i="10"/>
  <c r="AF30" i="9"/>
  <c r="D17" i="9" s="1"/>
  <c r="AG30" i="9"/>
  <c r="G83" i="10" l="1"/>
  <c r="G82" i="10"/>
  <c r="M50" i="10"/>
  <c r="M51" i="10" s="1"/>
  <c r="M52" i="10" s="1"/>
  <c r="V77" i="10"/>
  <c r="U78" i="10"/>
  <c r="T82" i="10"/>
  <c r="S80" i="10"/>
  <c r="S55" i="10"/>
  <c r="T70" i="10"/>
  <c r="R84" i="10"/>
  <c r="R57" i="10" s="1"/>
  <c r="J65" i="10"/>
  <c r="J67" i="10" s="1"/>
  <c r="J78" i="10" s="1"/>
  <c r="J87" i="10"/>
  <c r="K69" i="10"/>
  <c r="L63" i="10"/>
  <c r="L62" i="10"/>
  <c r="K64" i="10"/>
  <c r="K87" i="10" s="1"/>
  <c r="W64" i="10"/>
  <c r="W77" i="10"/>
  <c r="W66" i="10"/>
  <c r="E84" i="10"/>
  <c r="E57" i="10" s="1"/>
  <c r="X63" i="10"/>
  <c r="X62" i="10"/>
  <c r="G84" i="10"/>
  <c r="G57" i="10" s="1"/>
  <c r="V70" i="10"/>
  <c r="U80" i="10"/>
  <c r="U83" i="10" s="1"/>
  <c r="H78" i="10"/>
  <c r="H68" i="10"/>
  <c r="R53" i="10"/>
  <c r="L52" i="10"/>
  <c r="K85" i="10"/>
  <c r="D24" i="9"/>
  <c r="D25" i="9" s="1"/>
  <c r="D26" i="9" s="1"/>
  <c r="D15" i="9"/>
  <c r="Y48" i="10"/>
  <c r="Y50" i="10" s="1"/>
  <c r="Y51" i="10" s="1"/>
  <c r="Z47" i="10"/>
  <c r="Z48" i="10" s="1"/>
  <c r="P53" i="10"/>
  <c r="P55" i="10"/>
  <c r="X52" i="10"/>
  <c r="G92" i="10"/>
  <c r="W85" i="10"/>
  <c r="U55" i="10"/>
  <c r="D27" i="9" l="1"/>
  <c r="M62" i="10"/>
  <c r="T88" i="10"/>
  <c r="S88" i="10"/>
  <c r="U92" i="10"/>
  <c r="S92" i="10"/>
  <c r="U88" i="10"/>
  <c r="V88" i="10"/>
  <c r="J68" i="10"/>
  <c r="J55" i="10" s="1"/>
  <c r="J84" i="10" s="1"/>
  <c r="J57" i="10" s="1"/>
  <c r="L77" i="10"/>
  <c r="R92" i="10"/>
  <c r="K77" i="10"/>
  <c r="W65" i="10"/>
  <c r="W67" i="10" s="1"/>
  <c r="W78" i="10" s="1"/>
  <c r="W87" i="10"/>
  <c r="U84" i="10"/>
  <c r="U57" i="10" s="1"/>
  <c r="S84" i="10"/>
  <c r="S57" i="10" s="1"/>
  <c r="T55" i="10"/>
  <c r="T92" i="10" s="1"/>
  <c r="S83" i="10"/>
  <c r="S53" i="10"/>
  <c r="T71" i="10"/>
  <c r="T78" i="10"/>
  <c r="P84" i="10"/>
  <c r="P57" i="10" s="1"/>
  <c r="X69" i="10"/>
  <c r="Y62" i="10"/>
  <c r="Y63" i="10"/>
  <c r="M63" i="10"/>
  <c r="M64" i="10" s="1"/>
  <c r="M87" i="10" s="1"/>
  <c r="L64" i="10"/>
  <c r="L66" i="10"/>
  <c r="M69" i="10" s="1"/>
  <c r="H80" i="10"/>
  <c r="I70" i="10"/>
  <c r="H55" i="10"/>
  <c r="V78" i="10"/>
  <c r="V71" i="10"/>
  <c r="X64" i="10"/>
  <c r="X87" i="10" s="1"/>
  <c r="G53" i="10"/>
  <c r="L85" i="10"/>
  <c r="Z50" i="10"/>
  <c r="Z51" i="10" s="1"/>
  <c r="U53" i="10"/>
  <c r="Y52" i="10"/>
  <c r="X85" i="10"/>
  <c r="J80" i="10" l="1"/>
  <c r="K70" i="10"/>
  <c r="K71" i="10" s="1"/>
  <c r="Y77" i="10"/>
  <c r="W68" i="10"/>
  <c r="W80" i="10" s="1"/>
  <c r="W83" i="10" s="1"/>
  <c r="J88" i="10"/>
  <c r="K88" i="10"/>
  <c r="H88" i="10"/>
  <c r="I88" i="10"/>
  <c r="J92" i="10"/>
  <c r="H92" i="10"/>
  <c r="T80" i="10"/>
  <c r="T53" i="10" s="1"/>
  <c r="X77" i="10"/>
  <c r="T84" i="10"/>
  <c r="T57" i="10" s="1"/>
  <c r="L65" i="10"/>
  <c r="L87" i="10"/>
  <c r="Y64" i="10"/>
  <c r="Z52" i="10"/>
  <c r="Z63" i="10"/>
  <c r="Z62" i="10"/>
  <c r="H84" i="10"/>
  <c r="H57" i="10" s="1"/>
  <c r="X70" i="10"/>
  <c r="I78" i="10"/>
  <c r="I71" i="10"/>
  <c r="Y66" i="10"/>
  <c r="M85" i="10"/>
  <c r="J83" i="10"/>
  <c r="J53" i="10"/>
  <c r="V80" i="10"/>
  <c r="H83" i="10"/>
  <c r="H53" i="10"/>
  <c r="Y85" i="10"/>
  <c r="K78" i="10" l="1"/>
  <c r="K80" i="10" s="1"/>
  <c r="K53" i="10" s="1"/>
  <c r="W55" i="10"/>
  <c r="W92" i="10" s="1"/>
  <c r="T81" i="10"/>
  <c r="T83" i="10" s="1"/>
  <c r="I92" i="10"/>
  <c r="X88" i="10"/>
  <c r="W88" i="10"/>
  <c r="Y65" i="10"/>
  <c r="Y67" i="10" s="1"/>
  <c r="Y68" i="10" s="1"/>
  <c r="Y55" i="10" s="1"/>
  <c r="Y92" i="10" s="1"/>
  <c r="Y87" i="10"/>
  <c r="Z69" i="10"/>
  <c r="W84" i="10"/>
  <c r="W57" i="10" s="1"/>
  <c r="V81" i="10"/>
  <c r="V55" i="10"/>
  <c r="V92" i="10" s="1"/>
  <c r="L67" i="10"/>
  <c r="M77" i="10"/>
  <c r="X78" i="10"/>
  <c r="X71" i="10"/>
  <c r="I80" i="10"/>
  <c r="I55" i="10" s="1"/>
  <c r="I84" i="10"/>
  <c r="I57" i="10" s="1"/>
  <c r="Z64" i="10"/>
  <c r="Z87" i="10" s="1"/>
  <c r="Y78" i="10"/>
  <c r="Z85" i="10"/>
  <c r="W53" i="10"/>
  <c r="V53" i="10"/>
  <c r="Y88" i="10" l="1"/>
  <c r="Z88" i="10"/>
  <c r="Z77" i="10"/>
  <c r="Y84" i="10"/>
  <c r="Y57" i="10" s="1"/>
  <c r="V84" i="10"/>
  <c r="V57" i="10" s="1"/>
  <c r="V83" i="10"/>
  <c r="V82" i="10"/>
  <c r="L68" i="10"/>
  <c r="L78" i="10"/>
  <c r="K81" i="10"/>
  <c r="K55" i="10"/>
  <c r="X80" i="10"/>
  <c r="Z70" i="10"/>
  <c r="Y80" i="10"/>
  <c r="Y83" i="10" s="1"/>
  <c r="I81" i="10"/>
  <c r="I53" i="10"/>
  <c r="I83" i="10" l="1"/>
  <c r="I82" i="10"/>
  <c r="K92" i="10"/>
  <c r="X81" i="10"/>
  <c r="X55" i="10"/>
  <c r="X53" i="10"/>
  <c r="M70" i="10"/>
  <c r="L80" i="10"/>
  <c r="L55" i="10"/>
  <c r="K84" i="10"/>
  <c r="K57" i="10" s="1"/>
  <c r="K83" i="10"/>
  <c r="K82" i="10"/>
  <c r="Z71" i="10"/>
  <c r="Z78" i="10"/>
  <c r="Y53" i="10"/>
  <c r="M88" i="10" l="1"/>
  <c r="L88" i="10"/>
  <c r="L92" i="10"/>
  <c r="Z80" i="10"/>
  <c r="Z53" i="10" s="1"/>
  <c r="X92" i="10"/>
  <c r="X84" i="10"/>
  <c r="X57" i="10" s="1"/>
  <c r="X83" i="10"/>
  <c r="X82" i="10"/>
  <c r="L84" i="10"/>
  <c r="L57" i="10" s="1"/>
  <c r="L83" i="10"/>
  <c r="L53" i="10"/>
  <c r="M71" i="10"/>
  <c r="M78" i="10"/>
  <c r="B1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M80" i="10" l="1"/>
  <c r="M81" i="10" s="1"/>
  <c r="Z55" i="10"/>
  <c r="Z92" i="10" s="1"/>
  <c r="Z81" i="10"/>
  <c r="Z82" i="10" s="1"/>
  <c r="Z83" i="10" l="1"/>
  <c r="Z84" i="10"/>
  <c r="Z57" i="10" s="1"/>
  <c r="M55" i="10"/>
  <c r="M92" i="10" s="1"/>
  <c r="M53" i="10"/>
  <c r="M83" i="10"/>
  <c r="M82" i="10"/>
  <c r="M84" i="10" l="1"/>
  <c r="M57" i="10" s="1"/>
</calcChain>
</file>

<file path=xl/comments1.xml><?xml version="1.0" encoding="utf-8"?>
<comments xmlns="http://schemas.openxmlformats.org/spreadsheetml/2006/main">
  <authors>
    <author>Aigner Gernot</author>
  </authors>
  <commentList>
    <comment ref="A8" authorId="0" shapeId="0">
      <text>
        <r>
          <rPr>
            <b/>
            <sz val="9"/>
            <color indexed="81"/>
            <rFont val="Segoe UI"/>
            <charset val="1"/>
          </rPr>
          <t>Betriebskosten OHNE sonstige begründbnare Kosten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Hannes Brandl</author>
    <author>Markus Frewein</author>
    <author>Aigner Gernot</author>
  </authors>
  <commentList>
    <comment ref="D9" authorId="0" shapeId="0">
      <text>
        <r>
          <rPr>
            <b/>
            <sz val="9"/>
            <color rgb="FF000000"/>
            <rFont val="Segoe UI"/>
            <family val="2"/>
          </rPr>
          <t>Alle (neuen) Projekte starten mit der Probebetriebsphase, wenn es in der betreffenden Gemeinde in den letzten 3 Jahren kein seitens des Landes Steiermark gefördertes Mikro-ÖV Angebot gegeben hat.</t>
        </r>
      </text>
    </comment>
    <comment ref="H9" authorId="0" shapeId="0">
      <text>
        <r>
          <rPr>
            <b/>
            <sz val="9"/>
            <color rgb="FF000000"/>
            <rFont val="Segoe UI"/>
            <family val="2"/>
          </rPr>
          <t>In begründeten Fällen kann auf Antrag die Phase des Probebetriebs verlängert werden. Ab dem 3. Betriebsjahr gelten die um 10%-Punkte verminderten Fördersätze und Förderhöhen des Dauerbetriebes.</t>
        </r>
      </text>
    </comment>
    <comment ref="J9" authorId="0" shapeId="0">
      <text>
        <r>
          <rPr>
            <b/>
            <sz val="9"/>
            <color rgb="FF000000"/>
            <rFont val="Segoe UI"/>
            <family val="2"/>
          </rPr>
          <t>In begründeten Fällen kann auf Antrag die Phase des Probebetriebs verlängert werden. Ab dem 3. Betriebsjahr gelten die um 10%-Punkte verminderten Fördersätze und Förderhöhen des Dauerbetriebes.</t>
        </r>
      </text>
    </comment>
    <comment ref="L9" authorId="0" shapeId="0">
      <text>
        <r>
          <rPr>
            <b/>
            <sz val="9"/>
            <color rgb="FF000000"/>
            <rFont val="Segoe UI"/>
            <family val="2"/>
          </rPr>
          <t>In begründeten Fällen kann auf Antrag die Phase des Probebetriebs verlängert werden. Ab dem 3. Betriebsjahr gelten die um 10%-Punkte verminderten Fördersätze und Förderhöhen des Dauerbetriebes.</t>
        </r>
      </text>
    </comment>
    <comment ref="O9" authorId="0" shapeId="0">
      <text>
        <r>
          <rPr>
            <b/>
            <sz val="9"/>
            <color rgb="FF000000"/>
            <rFont val="Segoe UI"/>
            <family val="2"/>
          </rPr>
          <t>Phase für alle Projekte, die die Probebetriebsphase bereits durchlaufen haben und innerhalb der letzten drei Jahre eine Förderung des Landes auf Basis dieser Richtlinie erhalten haben</t>
        </r>
      </text>
    </comment>
    <comment ref="D11" authorId="0" shapeId="0">
      <text>
        <r>
          <rPr>
            <b/>
            <sz val="9"/>
            <color rgb="FF000000"/>
            <rFont val="Segoe UI"/>
            <family val="2"/>
          </rPr>
          <t>in der Antragsphase sind hier die geplanten Kosten einzutragen</t>
        </r>
      </text>
    </comment>
    <comment ref="E11" authorId="0" shapeId="0">
      <text>
        <r>
          <rPr>
            <b/>
            <sz val="9"/>
            <color rgb="FF000000"/>
            <rFont val="Segoe UI"/>
            <family val="2"/>
          </rPr>
          <t>nach dem jeweiligen Betriebsjahr sind hier die tatsächlichen Kosten der Abrechnung entsprechend dem Belegsverzeichnis einzutragen</t>
        </r>
      </text>
    </comment>
    <comment ref="B17" authorId="0" shapeId="0">
      <text>
        <r>
          <rPr>
            <b/>
            <sz val="9"/>
            <color rgb="FF000000"/>
            <rFont val="Segoe UI"/>
            <family val="2"/>
          </rPr>
          <t>Bitte wählen Sie entweder A1 (Bestellung der Verkehrsleistung) oder A2 (Eigenständige Erbringung der Verkehrsleistung).</t>
        </r>
      </text>
    </comment>
    <comment ref="C17" authorId="1" shapeId="0">
      <text>
        <r>
          <rPr>
            <b/>
            <sz val="9"/>
            <color rgb="FF000000"/>
            <rFont val="Segoe UI"/>
            <family val="2"/>
          </rPr>
          <t xml:space="preserve">Gesmatkosten der Bestellung von Verkehrsdienstleistungen z.B. bei einem Taxiunternehmen; </t>
        </r>
        <r>
          <rPr>
            <b/>
            <sz val="9"/>
            <color rgb="FF000000"/>
            <rFont val="Segoe UI"/>
            <family val="2"/>
          </rPr>
          <t xml:space="preserve">
</t>
        </r>
        <r>
          <rPr>
            <b/>
            <sz val="9"/>
            <color rgb="FF000000"/>
            <rFont val="Segoe UI"/>
            <family val="2"/>
          </rPr>
          <t xml:space="preserve">
ggfs. inkl. "A2"-Kosten-Positionen </t>
        </r>
        <r>
          <rPr>
            <b/>
            <sz val="9"/>
            <color rgb="FF000000"/>
            <rFont val="Segoe UI"/>
            <family val="2"/>
          </rPr>
          <t xml:space="preserve">
(z.B. Dispositionszentrale)</t>
        </r>
        <r>
          <rPr>
            <b/>
            <sz val="9"/>
            <color rgb="FF000000"/>
            <rFont val="Segoe UI"/>
            <family val="2"/>
          </rPr>
          <t xml:space="preserve">
</t>
        </r>
        <r>
          <rPr>
            <b/>
            <sz val="9"/>
            <color rgb="FF000000"/>
            <rFont val="Segoe UI"/>
            <family val="2"/>
          </rPr>
          <t xml:space="preserve">
OHNE "sonstige begründbare Kosten" (B)</t>
        </r>
        <r>
          <rPr>
            <b/>
            <sz val="9"/>
            <color rgb="FF000000"/>
            <rFont val="Segoe UI"/>
            <family val="2"/>
          </rPr>
          <t xml:space="preserve">
und OHNE einmalige Initialisierungskosten (z.B. Projekterstellungskosten, erstmalige Haltestellenausrüstung)</t>
        </r>
      </text>
    </comment>
    <comment ref="B20" authorId="0" shapeId="0">
      <text>
        <r>
          <rPr>
            <b/>
            <sz val="9"/>
            <color rgb="FF000000"/>
            <rFont val="Segoe UI"/>
            <family val="2"/>
          </rPr>
          <t>Bitte wählen Sie entweder A1 (Bestellung der Verkehrsleistung) oder A2 (Eigenständige Erbringung der Verkehrsleistung).</t>
        </r>
      </text>
    </comment>
    <comment ref="C20" authorId="0" shapeId="0">
      <text>
        <r>
          <rPr>
            <b/>
            <sz val="9"/>
            <color rgb="FF000000"/>
            <rFont val="Segoe UI"/>
            <family val="2"/>
          </rPr>
          <t>Kosten für FahrerInnen (kann auch Aufwandsentschädigung für Freiwillige enthalten)</t>
        </r>
        <r>
          <rPr>
            <sz val="9"/>
            <color rgb="FF000000"/>
            <rFont val="Segoe UI"/>
            <family val="2"/>
          </rPr>
          <t xml:space="preserve">
</t>
        </r>
      </text>
    </comment>
    <comment ref="C21" authorId="0" shapeId="0">
      <text>
        <r>
          <rPr>
            <b/>
            <sz val="9"/>
            <color rgb="FF000000"/>
            <rFont val="Segoe UI"/>
            <family val="2"/>
          </rPr>
          <t>Kosten für organisatorische Tätigkeiten welche sich auf die eigenständige Erbringung der Verkehrsdienstleistung beziehen</t>
        </r>
        <r>
          <rPr>
            <sz val="9"/>
            <color rgb="FF000000"/>
            <rFont val="Segoe UI"/>
            <family val="2"/>
          </rPr>
          <t xml:space="preserve">
</t>
        </r>
      </text>
    </comment>
    <comment ref="C22" authorId="0" shapeId="0">
      <text>
        <r>
          <rPr>
            <b/>
            <sz val="9"/>
            <color rgb="FF000000"/>
            <rFont val="Segoe UI"/>
            <family val="2"/>
          </rPr>
          <t>Kosten für Treibstoff oder Strom</t>
        </r>
      </text>
    </comment>
    <comment ref="C23" authorId="0" shapeId="0">
      <text>
        <r>
          <rPr>
            <b/>
            <sz val="9"/>
            <color rgb="FF000000"/>
            <rFont val="Segoe UI"/>
            <family val="2"/>
          </rPr>
          <t>verschiedene Versicherungen von Fahrzeugen, Personal und Fahrgästen</t>
        </r>
      </text>
    </comment>
    <comment ref="C24" authorId="0" shapeId="0">
      <text>
        <r>
          <rPr>
            <b/>
            <sz val="9"/>
            <color rgb="FF000000"/>
            <rFont val="Segoe UI"/>
            <family val="2"/>
          </rPr>
          <t>betriebliche Instandhaltung von Fahrzeugen (Reparaturen etc.)</t>
        </r>
      </text>
    </comment>
    <comment ref="C25" authorId="0" shapeId="0">
      <text>
        <r>
          <rPr>
            <b/>
            <sz val="9"/>
            <color rgb="FF000000"/>
            <rFont val="Segoe UI"/>
            <family val="2"/>
          </rPr>
          <t>Abschreibung ist auf 5 Jahre anzuführen (es sind die entsprechenden steuerrechtlichen Bedingungen einzuhalten)</t>
        </r>
        <r>
          <rPr>
            <sz val="9"/>
            <color rgb="FF000000"/>
            <rFont val="Segoe UI"/>
            <family val="2"/>
          </rPr>
          <t xml:space="preserve">
</t>
        </r>
      </text>
    </comment>
    <comment ref="C26" authorId="2" shapeId="0">
      <text>
        <r>
          <rPr>
            <b/>
            <sz val="9"/>
            <color rgb="FF000000"/>
            <rFont val="Segoe UI"/>
            <family val="2"/>
          </rPr>
          <t>z.B. Dispositionszentrale, Mobiltelefone</t>
        </r>
      </text>
    </comment>
    <comment ref="B28" authorId="2" shapeId="0">
      <text>
        <r>
          <rPr>
            <b/>
            <sz val="9"/>
            <color rgb="FF000000"/>
            <rFont val="Segoe UI"/>
            <family val="2"/>
          </rPr>
          <t>können ausschließlich in der Phase des Dauerbetriebes in der Höhe von bis zu 15% der Betriebskosten geltend gemacht werden</t>
        </r>
      </text>
    </comment>
    <comment ref="C28" authorId="2" shapeId="0">
      <text>
        <r>
          <rPr>
            <b/>
            <sz val="9"/>
            <color rgb="FF000000"/>
            <rFont val="Segoe UI"/>
            <family val="2"/>
          </rPr>
          <t>ausschließlich in der Dauerbetriebsphase max. 15% der Betriebskosten</t>
        </r>
      </text>
    </comment>
    <comment ref="O28" authorId="2" shapeId="0">
      <text>
        <r>
          <rPr>
            <b/>
            <sz val="9"/>
            <color rgb="FF000000"/>
            <rFont val="Segoe UI"/>
            <family val="2"/>
          </rPr>
          <t>15% der Betriebskosten werden für den Förderungsvertrag standardmäßig angesetzt;</t>
        </r>
        <r>
          <rPr>
            <b/>
            <sz val="9"/>
            <color rgb="FF000000"/>
            <rFont val="Segoe UI"/>
            <family val="2"/>
          </rPr>
          <t xml:space="preserve">
</t>
        </r>
        <r>
          <rPr>
            <b/>
            <sz val="9"/>
            <color rgb="FF000000"/>
            <rFont val="Segoe UI"/>
            <family val="2"/>
          </rPr>
          <t xml:space="preserve">
die Abrechnung erfolgt entsprechend den vorgelegten Rechnungen;</t>
        </r>
        <r>
          <rPr>
            <b/>
            <sz val="9"/>
            <color rgb="FF000000"/>
            <rFont val="Segoe UI"/>
            <family val="2"/>
          </rPr>
          <t xml:space="preserve">
</t>
        </r>
        <r>
          <rPr>
            <b/>
            <sz val="9"/>
            <color rgb="FF000000"/>
            <rFont val="Segoe UI"/>
            <family val="2"/>
          </rPr>
          <t xml:space="preserve">
Kosten siehe Richtlinie Punkt 1.1.3</t>
        </r>
      </text>
    </comment>
    <comment ref="P28" authorId="2" shapeId="0">
      <text>
        <r>
          <rPr>
            <b/>
            <sz val="9"/>
            <color rgb="FF000000"/>
            <rFont val="Segoe UI"/>
            <family val="2"/>
          </rPr>
          <t xml:space="preserve">bis zu 15% der tatsäüchlichen Betriebskosten können als sonstige begründbare Kosten zusätzlich </t>
        </r>
        <r>
          <rPr>
            <b/>
            <sz val="9"/>
            <color rgb="FF000000"/>
            <rFont val="Segoe UI"/>
            <family val="2"/>
          </rPr>
          <t xml:space="preserve">
eingereicht werden</t>
        </r>
      </text>
    </comment>
    <comment ref="C30" authorId="2" shapeId="0">
      <text>
        <r>
          <rPr>
            <b/>
            <sz val="9"/>
            <color rgb="FF000000"/>
            <rFont val="Segoe UI"/>
            <family val="2"/>
          </rPr>
          <t>z.B.Kosten für  Planungen</t>
        </r>
      </text>
    </comment>
    <comment ref="C33" authorId="0" shapeId="0">
      <text>
        <r>
          <rPr>
            <b/>
            <sz val="9"/>
            <color rgb="FF000000"/>
            <rFont val="Segoe UI"/>
            <family val="2"/>
          </rPr>
          <t>Kosten, welche für die Ausstattung der Haltestellen, Infopoints o.ä. nach und zusätzlich zur erfolgter Erstausstattung notwendig sind</t>
        </r>
      </text>
    </comment>
    <comment ref="C37" authorId="0" shapeId="0">
      <text>
        <r>
          <rPr>
            <b/>
            <sz val="9"/>
            <color rgb="FF000000"/>
            <rFont val="Segoe UI"/>
            <family val="2"/>
          </rPr>
          <t>bitte erläutern und begründen</t>
        </r>
      </text>
    </comment>
    <comment ref="C39" authorId="2" shapeId="0">
      <text>
        <r>
          <rPr>
            <b/>
            <sz val="9"/>
            <color rgb="FF000000"/>
            <rFont val="Segoe UI"/>
            <family val="2"/>
          </rPr>
          <t>Die (geplanten) Einnahmen wirken sich  auf die Höhe der vertraglich festzusetzenden Fördersumme nicht aus. Bei der Abrechnung können sich die Fördermittel je nach Kostendeckung reduzieren.</t>
        </r>
      </text>
    </comment>
    <comment ref="C40" authorId="0" shapeId="0">
      <text>
        <r>
          <rPr>
            <b/>
            <sz val="9"/>
            <color rgb="FF000000"/>
            <rFont val="Segoe UI"/>
            <family val="2"/>
          </rPr>
          <t>Einnahmen aus dem Verkauf von Fahrkarten</t>
        </r>
      </text>
    </comment>
    <comment ref="C41" authorId="0" shapeId="0">
      <text>
        <r>
          <rPr>
            <b/>
            <sz val="9"/>
            <color rgb="FF000000"/>
            <rFont val="Segoe UI"/>
            <family val="2"/>
          </rPr>
          <t>finanzielle Unterstützung durch z.B. Ärzte, Banken, Nahversorger, Private</t>
        </r>
      </text>
    </comment>
    <comment ref="C42" authorId="2" shapeId="0">
      <text>
        <r>
          <rPr>
            <b/>
            <sz val="9"/>
            <color rgb="FF000000"/>
            <rFont val="Segoe UI"/>
            <family val="2"/>
          </rPr>
          <t>zusätzliche Förderungen anderer Landesdienststellen und/oder anderer Gebietskörperschaften</t>
        </r>
        <r>
          <rPr>
            <sz val="9"/>
            <color rgb="FF000000"/>
            <rFont val="Segoe UI"/>
            <family val="2"/>
          </rPr>
          <t xml:space="preserve">
</t>
        </r>
      </text>
    </comment>
    <comment ref="C43" authorId="2" shapeId="0">
      <text>
        <r>
          <rPr>
            <b/>
            <sz val="9"/>
            <color rgb="FF000000"/>
            <rFont val="Segoe UI"/>
            <family val="2"/>
          </rPr>
          <t>z.B. Zuschüsse der Gemeinden zu regionalen Mikro-ÖV Systemen, die beispielsweise über einen Regionalverband abgewickelt werden</t>
        </r>
      </text>
    </comment>
    <comment ref="C44" authorId="0" shapeId="0">
      <text>
        <r>
          <rPr>
            <b/>
            <sz val="9"/>
            <color rgb="FF000000"/>
            <rFont val="Segoe UI"/>
            <family val="2"/>
          </rPr>
          <t>zusätzliche Einnahmen bitte erläutern und begründen</t>
        </r>
      </text>
    </comment>
    <comment ref="C47" authorId="1" shapeId="0">
      <text>
        <r>
          <rPr>
            <b/>
            <sz val="9"/>
            <color rgb="FF000000"/>
            <rFont val="Segoe UI"/>
            <family val="2"/>
          </rPr>
          <t>Verhältnis zum Mittelwert ohne Graz. Liste mit Gültigkeit zum Antragstermin ist zu verwenden (bleibt über die gesamte Vertragslaufzeit unverändert)</t>
        </r>
      </text>
    </comment>
    <comment ref="C49" authorId="0" shapeId="0">
      <text>
        <r>
          <rPr>
            <b/>
            <sz val="9"/>
            <color rgb="FF000000"/>
            <rFont val="Segoe UI"/>
            <family val="2"/>
          </rPr>
          <t>Bonus bei einem Einsatz eines elektrisch angetriebenen Fahrzeuges von zumindest 75% der gesamten Betriebsleistung</t>
        </r>
      </text>
    </comment>
    <comment ref="B55" authorId="2" shapeId="0">
      <text>
        <r>
          <rPr>
            <b/>
            <sz val="9"/>
            <color rgb="FF000000"/>
            <rFont val="Segoe UI"/>
            <family val="2"/>
          </rPr>
          <t>die Vertragssumme beinhaltet in der Dauerbetriebsphase in der Regel 15% der Betriebskosten für sonstige begründbare Kosten (ausgenommen bei Überschreitung der Obergrenze)</t>
        </r>
      </text>
    </comment>
  </commentList>
</comments>
</file>

<file path=xl/comments3.xml><?xml version="1.0" encoding="utf-8"?>
<comments xmlns="http://schemas.openxmlformats.org/spreadsheetml/2006/main">
  <authors>
    <author>Aigner Gernot</author>
  </authors>
  <commentList>
    <comment ref="B5" authorId="0" shapeId="0">
      <text>
        <r>
          <rPr>
            <b/>
            <sz val="9"/>
            <color indexed="81"/>
            <rFont val="Segoe UI"/>
            <charset val="1"/>
          </rPr>
          <t xml:space="preserve">gilt als Überblick für das Gesamtprojekt
</t>
        </r>
        <r>
          <rPr>
            <b/>
            <sz val="9"/>
            <color indexed="81"/>
            <rFont val="Segoe UI"/>
            <family val="2"/>
          </rPr>
          <t xml:space="preserve">
einzelne Gemeinden können
abweichende Projekttypen aufweisen;
diese sind in der jeweiligen Gemeindezeile auszuwählen
</t>
        </r>
      </text>
    </comment>
    <comment ref="B15" authorId="0" shapeId="0">
      <text>
        <r>
          <rPr>
            <b/>
            <sz val="9"/>
            <color indexed="81"/>
            <rFont val="Segoe UI"/>
            <charset val="1"/>
          </rPr>
          <t xml:space="preserve">Vertragssumme: 
Summe der anrechenbaren Vertragssummen der einzelnen Gemeinden
Stellt die Obergrenze der Förderung dar
unter Berücksichhtigung der tatsächlichen Fördersätze und 
Obergrenzen je Gemeinde und ohne Berücksichtigung erwarteter Einnahmen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Segoe UI"/>
            <family val="2"/>
          </rPr>
          <t>z.B. Gemeindezuschüsse an den Regionalverband</t>
        </r>
      </text>
    </comment>
    <comment ref="B24" authorId="0" shapeId="0">
      <text>
        <r>
          <rPr>
            <b/>
            <sz val="9"/>
            <color indexed="81"/>
            <rFont val="Segoe UI"/>
            <charset val="1"/>
          </rPr>
          <t>erwartete Fördersumme
unter Berücksichhtigung der Obergrenzen je Gemeinde und inkl. Berücksichtigung der Einnahmen</t>
        </r>
      </text>
    </comment>
    <comment ref="B26" authorId="0" shapeId="0">
      <text>
        <r>
          <rPr>
            <b/>
            <sz val="9"/>
            <color indexed="81"/>
            <rFont val="Segoe UI"/>
            <family val="2"/>
          </rPr>
          <t xml:space="preserve">unter Beachtung von Obergrenzen und Einnahmen
</t>
        </r>
      </text>
    </comment>
    <comment ref="O30" authorId="0" shapeId="0">
      <text>
        <r>
          <rPr>
            <b/>
            <sz val="9"/>
            <color indexed="81"/>
            <rFont val="Segoe UI"/>
            <family val="2"/>
          </rPr>
          <t>arithmetisches Mittel
entspricht nicht dem tatsächlichen Fördersatz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1" authorId="0" shapeId="0">
      <text>
        <r>
          <rPr>
            <b/>
            <sz val="9"/>
            <color rgb="FF000000"/>
            <rFont val="Segoe UI"/>
            <family val="2"/>
          </rPr>
          <t xml:space="preserve">Probebetrieb: </t>
        </r>
        <r>
          <rPr>
            <b/>
            <sz val="9"/>
            <color rgb="FF000000"/>
            <rFont val="Segoe UI"/>
            <family val="2"/>
          </rPr>
          <t xml:space="preserve">
Für Gemeinden, die innerhalb der letzten drei Jahre keine Landesförderung erhalten haben.</t>
        </r>
      </text>
    </comment>
    <comment ref="D31" authorId="0" shapeId="0">
      <text>
        <r>
          <rPr>
            <b/>
            <sz val="9"/>
            <color rgb="FF000000"/>
            <rFont val="Segoe UI"/>
            <family val="2"/>
          </rPr>
          <t>Betreibskosten entsprechend Punkt 1.1.3 der Förderungsrichtlinie</t>
        </r>
        <r>
          <rPr>
            <b/>
            <sz val="9"/>
            <color rgb="FF000000"/>
            <rFont val="Segoe UI"/>
            <family val="2"/>
          </rPr>
          <t xml:space="preserve">
</t>
        </r>
        <r>
          <rPr>
            <b/>
            <sz val="9"/>
            <color rgb="FF000000"/>
            <rFont val="Segoe UI"/>
            <family val="2"/>
          </rPr>
          <t xml:space="preserve">
OHNE Initialiserungskosten und OHNE sonstige begründbare Kosten</t>
        </r>
      </text>
    </comment>
    <comment ref="F31" authorId="0" shapeId="0">
      <text>
        <r>
          <rPr>
            <b/>
            <sz val="9"/>
            <color rgb="FF000000"/>
            <rFont val="Segoe UI"/>
            <family val="2"/>
          </rPr>
          <t>Ausschließlich in der Dauerbetriebsphase können sonstige begründbare Kosten geltend gemacht werden. 
Dabei werden standardmäßig 15% der Betriebskosten  für den Förderungsvertrag  angesetzt;
die Abrechnung erfolgt entsprechend den vorgelegten Rechnungen;
Kosten siehe Richtlinie Punkt 1.1.3
IST-Werte dürfen in der Probebetriebsphase nicht eingetragen werden;</t>
        </r>
      </text>
    </comment>
    <comment ref="I31" authorId="0" shapeId="0">
      <text>
        <r>
          <rPr>
            <b/>
            <sz val="9"/>
            <color indexed="81"/>
            <rFont val="Segoe UI"/>
            <family val="2"/>
          </rPr>
          <t>die Werte sind beim Fördergber anzufragen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Segoe UI"/>
            <family val="2"/>
          </rPr>
          <t>Bei Verlängerung der Probebetriebsphase um ein Jahr sind die Spalte C auf "Dauerbetrieb" umzustellen und die Spalte F "maximale sonstigen begründbaren Kosten je Gemeinde" auf Null zu stellen.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Dies gilt gleichermaßen für Gemeinden, die innerhalb der letzten drei Jahre ein Förderung erhalten haben und nun an einem neuen Projekt teilnehmen.</t>
        </r>
      </text>
    </comment>
  </commentList>
</comments>
</file>

<file path=xl/sharedStrings.xml><?xml version="1.0" encoding="utf-8"?>
<sst xmlns="http://schemas.openxmlformats.org/spreadsheetml/2006/main" count="562" uniqueCount="188">
  <si>
    <t>Mikro-ÖV Angebote in der Steiermark</t>
  </si>
  <si>
    <t>Ausfüllhilfe</t>
  </si>
  <si>
    <t>Die beiden Tabellenblätter "Finanzierung" und "Leistungskennzahlen" sind vom Förderwerber auszufüllen.</t>
  </si>
  <si>
    <t>Das Tabellenblatt "Leistungskennzahlen" ist für das Gesamtprojekt (Einzelgemeinde oder Region gesammelt) auszufüllen.</t>
  </si>
  <si>
    <t>Der Förderwerber hat zu entscheiden, ob ein Probebetrieb oder ein Dauerbetrieb, bezüglich der Einzelgemeinde(n), beantragt wird.</t>
  </si>
  <si>
    <t>Sämtliche farblich gestalteten Zellen sind vom Förderwerber auszufüllen:</t>
  </si>
  <si>
    <t>Falls notwendig, können zu sämtlichen Angaben zusätzliche Erläuterungen und Begründungen abgegeben werden.</t>
  </si>
  <si>
    <t>Anmerkung: sämtliche errechneten Fördersummen und Fördersätze sind als vorläufige Abschätzungen zu sehen.</t>
  </si>
  <si>
    <t>Leistungskennzahlen</t>
  </si>
  <si>
    <t>Kennzahlen</t>
  </si>
  <si>
    <t>Jahr 1</t>
  </si>
  <si>
    <t>Jahr 2</t>
  </si>
  <si>
    <t>Jahr 3</t>
  </si>
  <si>
    <t>Jahr 4</t>
  </si>
  <si>
    <t>Jahr 5</t>
  </si>
  <si>
    <t>Jahr 6</t>
  </si>
  <si>
    <t>Jahr 7</t>
  </si>
  <si>
    <t>Jahr 8</t>
  </si>
  <si>
    <t>Erläuterung und Begründung (falls notwendig)</t>
  </si>
  <si>
    <t>GEPLANT</t>
  </si>
  <si>
    <t>IST</t>
  </si>
  <si>
    <t>Summe Betriebskosten</t>
  </si>
  <si>
    <t>jährliche Betriebskilometer (inkl. Leerfahrten)</t>
  </si>
  <si>
    <t>erwartete jährliche Fahrgastzahlen</t>
  </si>
  <si>
    <t>Anzahl der getätigen Fahrten</t>
  </si>
  <si>
    <t>Kosten je Betriebskilometer</t>
  </si>
  <si>
    <t>errechneter Wert</t>
  </si>
  <si>
    <t>Kosten je Fahrgast</t>
  </si>
  <si>
    <t>Besetzungsgrad</t>
  </si>
  <si>
    <t>Probebetrieb</t>
  </si>
  <si>
    <t>Projekttitel:</t>
  </si>
  <si>
    <t>Dauerbetrieb</t>
  </si>
  <si>
    <t xml:space="preserve">   </t>
  </si>
  <si>
    <t>AntragstellerIn:</t>
  </si>
  <si>
    <t>Projekttyp (auswählen):</t>
  </si>
  <si>
    <t>ausblenden</t>
  </si>
  <si>
    <t>Finanzierung und Kosten [€]</t>
  </si>
  <si>
    <t>Probebetrieb optional</t>
  </si>
  <si>
    <t>Kostenkategorien</t>
  </si>
  <si>
    <t>(Jahr 4 optional)</t>
  </si>
  <si>
    <t>(Jahr 5 optional)</t>
  </si>
  <si>
    <t>Summe Kosten gesamt (A1/A2 plus B)</t>
  </si>
  <si>
    <t>Summe Betriebskosten (A1 oder A2)</t>
  </si>
  <si>
    <t>A1</t>
  </si>
  <si>
    <t>Bestellung der Verkehrsleistung</t>
  </si>
  <si>
    <t>Betriebskosten der Leistungsbestellung</t>
  </si>
  <si>
    <t>ODER</t>
  </si>
  <si>
    <t>A2</t>
  </si>
  <si>
    <t>Eigenständige Erbringung der Verkehrsleistung</t>
  </si>
  <si>
    <t>Personalkosten (Fahrpersonal)</t>
  </si>
  <si>
    <t>Personalkosten (Organisation und Verwaltung)</t>
  </si>
  <si>
    <t>Tank-/Ladekosten</t>
  </si>
  <si>
    <t>Versicherungskosten für den Betrieb</t>
  </si>
  <si>
    <t>Servicekosten</t>
  </si>
  <si>
    <t>Abschreibung Fahrzeug (exkl. Förderungen)</t>
  </si>
  <si>
    <t>Abschreibungen für notwendige Betriebsmittel</t>
  </si>
  <si>
    <t>sonstige begründbare Kosten (können ausschließlich in der Phase des Dauerbetriebes in der Höhe von bis zu 15% der Verkehrsleistung geltend gemacht werden)</t>
  </si>
  <si>
    <t>maximal förderbare sonstige begründbare Kosten</t>
  </si>
  <si>
    <t>Summe sonstige begründbare Kosten</t>
  </si>
  <si>
    <t>B</t>
  </si>
  <si>
    <t>Prozessbegleitung</t>
  </si>
  <si>
    <t>X</t>
  </si>
  <si>
    <t>Projektmanagement</t>
  </si>
  <si>
    <t>Overhead</t>
  </si>
  <si>
    <t>Haltestellenausstattung</t>
  </si>
  <si>
    <t>Marketing</t>
  </si>
  <si>
    <t>Werbematerial</t>
  </si>
  <si>
    <t>Evaluierung</t>
  </si>
  <si>
    <t>Sonstige</t>
  </si>
  <si>
    <t>C</t>
  </si>
  <si>
    <t>Einnahmen</t>
  </si>
  <si>
    <t>Summe der Einnahmen</t>
  </si>
  <si>
    <t>Fahrkartenverkauf</t>
  </si>
  <si>
    <t>Sponsoren</t>
  </si>
  <si>
    <t>Fördermittel Dritter</t>
  </si>
  <si>
    <t>Zuschüssse</t>
  </si>
  <si>
    <t>sonstige Einnahmen</t>
  </si>
  <si>
    <t>D</t>
  </si>
  <si>
    <t>Förderung ABT16 (vorläufige Schätzung)</t>
  </si>
  <si>
    <t>Fördersatz (Basis)</t>
  </si>
  <si>
    <t>Steuerkraftkopfquote (Verhältnis zum Mittelwert) [%]</t>
  </si>
  <si>
    <t>Veränderung durch Steuerkraftkopfquote</t>
  </si>
  <si>
    <t>Förderbonus Elektromobilität (5%)</t>
  </si>
  <si>
    <t>Fördersatz aktuell (max. 50%)</t>
  </si>
  <si>
    <t>Obergrenze [€]</t>
  </si>
  <si>
    <t>E</t>
  </si>
  <si>
    <t>Vertragskosten</t>
  </si>
  <si>
    <t>über 2 Jahre</t>
  </si>
  <si>
    <t>über 3 Jahre</t>
  </si>
  <si>
    <t xml:space="preserve">über 4 Jahre </t>
  </si>
  <si>
    <t>über 5 Jahre</t>
  </si>
  <si>
    <t>über 6 Jahre</t>
  </si>
  <si>
    <t>Summe Förderung</t>
  </si>
  <si>
    <t xml:space="preserve">ausblenden </t>
  </si>
  <si>
    <t>Nr.</t>
  </si>
  <si>
    <t>Gemeinde</t>
  </si>
  <si>
    <t>Betriebskosten je Gemeinde [€]</t>
  </si>
  <si>
    <t>Projektphase</t>
  </si>
  <si>
    <t>Basis-Fördersatz [%)</t>
  </si>
  <si>
    <t>StKKQ-Veränderung</t>
  </si>
  <si>
    <t>Fördersatz aktuell</t>
  </si>
  <si>
    <t>Maximal</t>
  </si>
  <si>
    <t>Gde1</t>
  </si>
  <si>
    <t>Gde2</t>
  </si>
  <si>
    <t>Gde3</t>
  </si>
  <si>
    <t>sonstige begründbare Kosten</t>
  </si>
  <si>
    <t>Betriebskosten</t>
  </si>
  <si>
    <t>Kosten gesamt</t>
  </si>
  <si>
    <t>davon maximaler Anteil für Betriebskosten</t>
  </si>
  <si>
    <t>Einnahmen gesamt (inkl. Förderungen u. Zuschüsse Dritter)</t>
  </si>
  <si>
    <t>Zuschüsse Dritter</t>
  </si>
  <si>
    <t>Förderungen Dritter</t>
  </si>
  <si>
    <t>tatsächlich durchschnittlicher Fördersatz</t>
  </si>
  <si>
    <t>Fördersumme erwartet [€]</t>
  </si>
  <si>
    <t>anrechenbarer Auszahlungsbetrag [€]</t>
  </si>
  <si>
    <t>AntragstellerIn (Gemeinde):</t>
  </si>
  <si>
    <t>Projektname:</t>
  </si>
  <si>
    <t>Selbstkosten verbleibend [€]</t>
  </si>
  <si>
    <t>Summenzeile</t>
  </si>
  <si>
    <t>Anmerkungen zu den Einnahmen:</t>
  </si>
  <si>
    <t>summe Förderung unbegrenzt</t>
  </si>
  <si>
    <t xml:space="preserve">X </t>
  </si>
  <si>
    <t>Auszahlungsbetrag [€] unter getrennter Berücksichtigung der Obergrenzen für Betriebs- und sonstige Kosten sowie der Einnahmen</t>
  </si>
  <si>
    <t>Fördersumme Betriebskosten unbegrenzt</t>
  </si>
  <si>
    <t>Fördersumme sonstige Kosten unbrgrenzt</t>
  </si>
  <si>
    <t>Vertragssumme / max. anrechenbarer Auszahlungbetrag</t>
  </si>
  <si>
    <t xml:space="preserve">anrechenbare Betriebskosten </t>
  </si>
  <si>
    <t xml:space="preserve">anrechenbare sonstige begründbare Kosten </t>
  </si>
  <si>
    <t>anrechenbare Kosten  gesamt</t>
  </si>
  <si>
    <t>davon maximaler Anteil für sonstige begründbare Kosten</t>
  </si>
  <si>
    <t>maximal anrechenbare Betriebskosten</t>
  </si>
  <si>
    <t>maximal anrechenbare sonstige begründbare Kosten</t>
  </si>
  <si>
    <t>Abfrage</t>
  </si>
  <si>
    <t>Fördersumme Betriebskosten unbegrenzt [€]</t>
  </si>
  <si>
    <t>Fördersumme sonst. Kosten unbegrenzt [€]</t>
  </si>
  <si>
    <t>Summe Förderung unbegrenzt [€]</t>
  </si>
  <si>
    <t>Ermittlung Obergrenze Förderung Gesamt</t>
  </si>
  <si>
    <t>Vertragssumme GEPLANT</t>
  </si>
  <si>
    <t>Obergrenze Förderung der sonstigen Kosten GEPLANT</t>
  </si>
  <si>
    <t>Obergrenze Förderung der Betriebskosten GEPLANT</t>
  </si>
  <si>
    <t>Ermittlung Obergrenze Fö gesamt GEPLANT</t>
  </si>
  <si>
    <t>Einnahmen gesamt</t>
  </si>
  <si>
    <t>Fördersumme erwartet</t>
  </si>
  <si>
    <t>maximal anrechenbare Kosten gesamt</t>
  </si>
  <si>
    <t>anrechenbare (Fö) Betriebskosten IST</t>
  </si>
  <si>
    <t>anrechenbare (Fö)  sonstige Kosten IST</t>
  </si>
  <si>
    <t>anrechenbarer Auszahlungsbetrag IST</t>
  </si>
  <si>
    <t>anrechenbarte Betriebskosten IST</t>
  </si>
  <si>
    <t>Betriebskosten max. anrechenbar IST</t>
  </si>
  <si>
    <t>sonstige Kosten max. anrechenbar IST</t>
  </si>
  <si>
    <t>anrechenbare Kosten gesamt GEPLANT IST</t>
  </si>
  <si>
    <t>anrechenbare sonstige begründbare Kosten GEPLANT IST</t>
  </si>
  <si>
    <t>davon maximaler Anteil für Betriebskosten GEPLANT IST</t>
  </si>
  <si>
    <t>davon maximaler Anteil für sonstige begründbare Kosten GEPLANT IST</t>
  </si>
  <si>
    <t>Auszahlungsbetrag [€] IST</t>
  </si>
  <si>
    <t>Selbstkosten verbleibend</t>
  </si>
  <si>
    <t>Auszahlungsbetrag [€] IST 2</t>
  </si>
  <si>
    <t>Selbstkosten verbleibend 4</t>
  </si>
  <si>
    <t>sonstige begründbare Kosten je Gemeinde [€] nur in Dauerbetriebsphase</t>
  </si>
  <si>
    <t>Untergrenze immer wenn Auszahlungbetrag&lt;2000;-</t>
  </si>
  <si>
    <t>Untergrenze wenn Kostenermittlung Fö&lt;2000,- ergibt (lt. Rili)</t>
  </si>
  <si>
    <t>regional: nur Dauerbetrieb</t>
  </si>
  <si>
    <t>verbleibende Selbstkosten [€]</t>
  </si>
  <si>
    <t>Info: bei Probebetrieb ab Zelle D17 ausfüllen, bei Dauerbetrieb ab Zelle O17 ausfüllen</t>
  </si>
  <si>
    <t>(Jahr 3 auf Antrag)</t>
  </si>
  <si>
    <t>F</t>
  </si>
  <si>
    <t>anrechenbare Förderung für Betriebskosten [€]</t>
  </si>
  <si>
    <t>Betriebs-kosten max. anrechenbar [€]</t>
  </si>
  <si>
    <t>sonst. Kosten max. anrechenbar [€]</t>
  </si>
  <si>
    <r>
      <t xml:space="preserve">Verpflichtende inhaltliche Angaben zum Projekt sind in der Word Vorlage </t>
    </r>
    <r>
      <rPr>
        <b/>
        <sz val="11"/>
        <color rgb="FF000000"/>
        <rFont val="Calibri"/>
        <family val="2"/>
      </rPr>
      <t>"Antragsformular Mikro-ÖV"</t>
    </r>
    <r>
      <rPr>
        <sz val="11"/>
        <color rgb="FF000000"/>
        <rFont val="Calibri"/>
        <family val="2"/>
      </rPr>
      <t xml:space="preserve"> anzuführen.</t>
    </r>
  </si>
  <si>
    <t>Finanzierung Gemeinde</t>
  </si>
  <si>
    <t>Anmerkung zu den verbleibenden Selbstkosten:</t>
  </si>
  <si>
    <t>Finanzierung Regionale Projekte</t>
  </si>
  <si>
    <t>anrechenbare Förderung für sonstige Kosten [€]</t>
  </si>
  <si>
    <t>Das Tabellenblatt "Finanzierung_Gemeinde" ist von einzeln antragstellenden Gemeinden auszufüllen.</t>
  </si>
  <si>
    <t>anrechenbare Vertragssumme [€]</t>
  </si>
  <si>
    <t>Anzahl teilnehmender Gemeinden</t>
  </si>
  <si>
    <t>Vertragssumme  / Auszahlungsbetrag [€]</t>
  </si>
  <si>
    <t>doch einblenden?</t>
  </si>
  <si>
    <t>Version 2022.1.0</t>
  </si>
  <si>
    <t>maxiaml anrechenbare Betriebs-kosten [€]</t>
  </si>
  <si>
    <t>maximal anrechenbare sonstige Kosten [€]</t>
  </si>
  <si>
    <t>Das Tabellenblatt "Finanzierung_regional" ist bei Gemeinde übergreifenden Gemeinschaftsprojekten auszufüllen.</t>
  </si>
  <si>
    <t>Die "Sonstige Begründbare Kosten" in der Spalte "G" dürfen ausschließlich in der Dauerbetriebsphase eingetragen werden.</t>
  </si>
  <si>
    <t>Bei Verlängerung der Probebetriebsphase um ein Jahr sind die Spalte C auf "Dauerbetrieb" umzustellen und die Spalte F "Sonstige begründbare Kosten" auf Null zu stellen.</t>
  </si>
  <si>
    <t>Dauerbetrieb: Weiterführung eines in Betrieb befindlichen und seitens der ABT16 geförderten Mikro-ÖV Angebotes</t>
  </si>
  <si>
    <t>Probebetrieb: Neuimplementierung eines Mikro-ÖV Angebotes, das innerhalb der letzten drei Jahre seitens der ABT16 keine Förderung erhalten hat</t>
  </si>
  <si>
    <t>Dies gilt gleichermaßen für Gemeinden, die innerhalb der letzten drei Jahre ein Förderung erhalten haben und nun an einem neuen Projekt in der Probebetriebsphase teilnehmen.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</si>
</sst>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&quot; &quot;[$€-C07]&quot; &quot;#,##0.00&quot; &quot;;&quot;-&quot;[$€-C07]&quot; &quot;#,##0.00&quot; &quot;;&quot; &quot;[$€-C07]&quot; -&quot;00&quot; &quot;;&quot; &quot;@&quot; &quot;"/>
    <numFmt numFmtId="166" formatCode="&quot; &quot;#,##0.00&quot;   &quot;;&quot;-&quot;#,##0.00&quot;   &quot;;&quot; -&quot;00&quot;   &quot;;&quot; &quot;@&quot; &quot;"/>
    <numFmt numFmtId="167" formatCode="0.0%"/>
    <numFmt numFmtId="168" formatCode="&quot; &quot;#,##0&quot; &quot;;&quot;-&quot;#,##0&quot; &quot;;&quot; -&quot;00&quot; &quot;;&quot; &quot;@&quot; &quot;"/>
    <numFmt numFmtId="169" formatCode="_-* #,##0.00\ _€_-;\-* #,##0.00\ _€_-;_-* &quot;-&quot;??\ _€_-;_-@_-"/>
  </numFmts>
  <fonts count="2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FFFFFF"/>
      <name val="Calibri"/>
      <family val="2"/>
    </font>
    <font>
      <i/>
      <sz val="10"/>
      <color rgb="FF000000"/>
      <name val="Calibr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11"/>
      <color rgb="FFFF0000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</font>
    <font>
      <b/>
      <u val="singleAccounting"/>
      <sz val="12"/>
      <color rgb="FF000000"/>
      <name val="Calibri"/>
      <family val="2"/>
    </font>
    <font>
      <b/>
      <u val="singleAccounting"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b/>
      <sz val="8"/>
      <color rgb="FFFF0000"/>
      <name val="Calibri"/>
      <family val="2"/>
    </font>
    <font>
      <sz val="11"/>
      <color theme="0"/>
      <name val="Calibri"/>
      <family val="2"/>
    </font>
    <font>
      <b/>
      <sz val="12"/>
      <color rgb="FF000000"/>
      <name val="Calibri"/>
      <family val="2"/>
    </font>
    <font>
      <i/>
      <sz val="8"/>
      <color rgb="FF00000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0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2EFDA"/>
        <bgColor rgb="FFE2EFDA"/>
      </patternFill>
    </fill>
    <fill>
      <patternFill patternType="solid">
        <fgColor rgb="FFFFCCCC"/>
        <bgColor rgb="FFFFCCCC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E1E1"/>
        <bgColor rgb="FFFFE1E1"/>
      </patternFill>
    </fill>
    <fill>
      <patternFill patternType="solid">
        <fgColor rgb="FFEAF4E4"/>
        <bgColor rgb="FFEAF4E4"/>
      </patternFill>
    </fill>
    <fill>
      <patternFill patternType="solid">
        <fgColor rgb="FFFFF9E7"/>
        <bgColor rgb="FFFFF9E7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rgb="FFFFCCCC"/>
      </patternFill>
    </fill>
    <fill>
      <patternFill patternType="solid">
        <fgColor theme="9" tint="0.59999389629810485"/>
        <bgColor rgb="FFFFCCCC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rgb="FFFFC0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BFBFBF"/>
      </patternFill>
    </fill>
    <fill>
      <patternFill patternType="solid">
        <fgColor rgb="FFFFC000"/>
        <bgColor rgb="FFBFBFBF"/>
      </patternFill>
    </fill>
    <fill>
      <patternFill patternType="solid">
        <fgColor rgb="FF00B0F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7" tint="-0.249977111117893"/>
        <bgColor rgb="FFFFFF00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FFFF00"/>
      </patternFill>
    </fill>
    <fill>
      <patternFill patternType="solid">
        <fgColor theme="5" tint="-0.249977111117893"/>
        <bgColor rgb="FFFFFF00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-0.499984740745262"/>
        <bgColor rgb="FFFFFF00"/>
      </patternFill>
    </fill>
    <fill>
      <patternFill patternType="solid">
        <fgColor rgb="FFFF3399"/>
        <bgColor rgb="FFBFBFBF"/>
      </patternFill>
    </fill>
    <fill>
      <patternFill patternType="solid">
        <fgColor rgb="FF92D050"/>
        <bgColor rgb="FFD9D9D9"/>
      </patternFill>
    </fill>
    <fill>
      <patternFill patternType="solid">
        <fgColor rgb="FFEAD2C8"/>
        <bgColor rgb="FFBFBFBF"/>
      </patternFill>
    </fill>
    <fill>
      <patternFill patternType="solid">
        <fgColor rgb="FF666633"/>
        <bgColor indexed="64"/>
      </patternFill>
    </fill>
    <fill>
      <patternFill patternType="solid">
        <fgColor rgb="FF663300"/>
        <bgColor rgb="FFBFBFBF"/>
      </patternFill>
    </fill>
    <fill>
      <patternFill patternType="solid">
        <fgColor rgb="FF663300"/>
        <bgColor indexed="64"/>
      </patternFill>
    </fill>
    <fill>
      <patternFill patternType="solid">
        <fgColor rgb="FFCC3300"/>
        <bgColor rgb="FFBFBFBF"/>
      </patternFill>
    </fill>
    <fill>
      <patternFill patternType="solid">
        <fgColor rgb="FFCC00CC"/>
        <bgColor indexed="64"/>
      </patternFill>
    </fill>
    <fill>
      <gradientFill degree="45">
        <stop position="0">
          <color theme="0"/>
        </stop>
        <stop position="1">
          <color theme="4"/>
        </stop>
      </gradientFill>
    </fill>
    <fill>
      <patternFill patternType="lightUp">
        <fgColor auto="1"/>
        <bgColor theme="8" tint="0.39994506668294322"/>
      </patternFill>
    </fill>
    <fill>
      <patternFill patternType="lightUp">
        <bgColor theme="5" tint="-0.499984740745262"/>
      </patternFill>
    </fill>
    <fill>
      <patternFill patternType="solid">
        <fgColor rgb="FFFF7C80"/>
        <bgColor rgb="FFFFCCCC"/>
      </patternFill>
    </fill>
    <fill>
      <patternFill patternType="solid">
        <fgColor rgb="FF92D050"/>
        <bgColor rgb="FFFF0000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0" tint="-0.249977111117893"/>
        <bgColor rgb="FFA6A6A6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7">
    <xf numFmtId="0" fontId="0" fillId="0" borderId="0" xfId="0"/>
    <xf numFmtId="0" fontId="2" fillId="2" borderId="0" xfId="0" applyFont="1" applyFill="1" applyAlignment="1"/>
    <xf numFmtId="0" fontId="0" fillId="2" borderId="0" xfId="0" applyFill="1"/>
    <xf numFmtId="0" fontId="3" fillId="0" borderId="0" xfId="0" applyFont="1"/>
    <xf numFmtId="0" fontId="0" fillId="2" borderId="0" xfId="0" applyFill="1" applyAlignment="1"/>
    <xf numFmtId="0" fontId="5" fillId="0" borderId="0" xfId="0" applyFont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/>
    <xf numFmtId="164" fontId="1" fillId="3" borderId="1" xfId="1" applyFill="1" applyBorder="1" applyProtection="1">
      <protection locked="0"/>
    </xf>
    <xf numFmtId="0" fontId="0" fillId="0" borderId="0" xfId="0" applyProtection="1">
      <protection locked="0"/>
    </xf>
    <xf numFmtId="168" fontId="1" fillId="5" borderId="1" xfId="1" applyNumberFormat="1" applyFill="1" applyBorder="1" applyProtection="1">
      <protection locked="0"/>
    </xf>
    <xf numFmtId="164" fontId="1" fillId="0" borderId="1" xfId="1" applyBorder="1"/>
    <xf numFmtId="0" fontId="0" fillId="0" borderId="0" xfId="0" applyFont="1" applyProtection="1"/>
    <xf numFmtId="0" fontId="2" fillId="2" borderId="0" xfId="0" applyFont="1" applyFill="1" applyAlignment="1" applyProtection="1"/>
    <xf numFmtId="0" fontId="3" fillId="0" borderId="0" xfId="0" applyFont="1" applyFill="1" applyAlignment="1" applyProtection="1"/>
    <xf numFmtId="0" fontId="0" fillId="0" borderId="0" xfId="0" applyFont="1" applyFill="1" applyProtection="1"/>
    <xf numFmtId="0" fontId="0" fillId="0" borderId="0" xfId="0" applyProtection="1"/>
    <xf numFmtId="0" fontId="0" fillId="2" borderId="0" xfId="0" applyFill="1" applyAlignment="1" applyProtection="1"/>
    <xf numFmtId="0" fontId="0" fillId="0" borderId="0" xfId="0" applyFill="1" applyAlignment="1" applyProtection="1"/>
    <xf numFmtId="0" fontId="0" fillId="6" borderId="0" xfId="0" applyFill="1" applyAlignment="1" applyProtection="1"/>
    <xf numFmtId="0" fontId="0" fillId="7" borderId="0" xfId="0" applyFill="1" applyProtection="1"/>
    <xf numFmtId="0" fontId="0" fillId="2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8" fillId="0" borderId="0" xfId="0" applyFont="1" applyFill="1" applyProtection="1"/>
    <xf numFmtId="0" fontId="0" fillId="0" borderId="0" xfId="0" applyFill="1" applyProtection="1"/>
    <xf numFmtId="0" fontId="4" fillId="2" borderId="2" xfId="0" applyFont="1" applyFill="1" applyBorder="1" applyAlignment="1" applyProtection="1"/>
    <xf numFmtId="0" fontId="4" fillId="2" borderId="3" xfId="0" applyFont="1" applyFill="1" applyBorder="1" applyAlignment="1" applyProtection="1"/>
    <xf numFmtId="0" fontId="0" fillId="7" borderId="4" xfId="0" applyFill="1" applyBorder="1" applyAlignment="1" applyProtection="1"/>
    <xf numFmtId="0" fontId="0" fillId="2" borderId="4" xfId="0" applyFill="1" applyBorder="1" applyAlignment="1" applyProtection="1"/>
    <xf numFmtId="0" fontId="0" fillId="2" borderId="3" xfId="0" applyFill="1" applyBorder="1" applyAlignment="1" applyProtection="1"/>
    <xf numFmtId="0" fontId="0" fillId="2" borderId="5" xfId="0" applyFill="1" applyBorder="1" applyAlignment="1" applyProtection="1"/>
    <xf numFmtId="0" fontId="0" fillId="8" borderId="1" xfId="0" applyFill="1" applyBorder="1" applyProtection="1"/>
    <xf numFmtId="0" fontId="0" fillId="2" borderId="1" xfId="0" applyFill="1" applyBorder="1" applyProtection="1"/>
    <xf numFmtId="0" fontId="4" fillId="0" borderId="0" xfId="0" applyFont="1" applyProtection="1"/>
    <xf numFmtId="0" fontId="4" fillId="2" borderId="1" xfId="0" applyFont="1" applyFill="1" applyBorder="1" applyProtection="1"/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/>
    <xf numFmtId="9" fontId="1" fillId="8" borderId="1" xfId="2" applyFill="1" applyBorder="1"/>
    <xf numFmtId="9" fontId="1" fillId="2" borderId="1" xfId="2" applyFill="1" applyBorder="1"/>
    <xf numFmtId="167" fontId="1" fillId="11" borderId="1" xfId="2" applyNumberFormat="1" applyFill="1" applyBorder="1" applyProtection="1">
      <protection locked="0"/>
    </xf>
    <xf numFmtId="167" fontId="1" fillId="5" borderId="1" xfId="2" applyNumberFormat="1" applyFill="1" applyBorder="1" applyProtection="1">
      <protection locked="0"/>
    </xf>
    <xf numFmtId="9" fontId="1" fillId="11" borderId="1" xfId="2" applyFill="1" applyBorder="1" applyProtection="1">
      <protection locked="0"/>
    </xf>
    <xf numFmtId="9" fontId="1" fillId="5" borderId="1" xfId="2" applyFill="1" applyBorder="1" applyProtection="1">
      <protection locked="0"/>
    </xf>
    <xf numFmtId="9" fontId="7" fillId="0" borderId="0" xfId="0" applyNumberFormat="1" applyFont="1" applyFill="1" applyProtection="1"/>
    <xf numFmtId="9" fontId="0" fillId="6" borderId="1" xfId="0" applyNumberFormat="1" applyFill="1" applyBorder="1" applyProtection="1"/>
    <xf numFmtId="9" fontId="0" fillId="12" borderId="1" xfId="0" applyNumberFormat="1" applyFill="1" applyBorder="1" applyProtection="1"/>
    <xf numFmtId="9" fontId="0" fillId="8" borderId="1" xfId="0" applyNumberFormat="1" applyFill="1" applyBorder="1" applyProtection="1"/>
    <xf numFmtId="9" fontId="0" fillId="2" borderId="1" xfId="0" applyNumberFormat="1" applyFill="1" applyBorder="1" applyProtection="1"/>
    <xf numFmtId="164" fontId="1" fillId="0" borderId="0" xfId="1" applyFill="1" applyAlignment="1">
      <alignment horizontal="center"/>
    </xf>
    <xf numFmtId="0" fontId="4" fillId="0" borderId="0" xfId="0" applyFont="1" applyFill="1" applyProtection="1"/>
    <xf numFmtId="0" fontId="0" fillId="6" borderId="0" xfId="0" applyFill="1" applyProtection="1"/>
    <xf numFmtId="0" fontId="4" fillId="6" borderId="0" xfId="0" applyFont="1" applyFill="1" applyProtection="1"/>
    <xf numFmtId="0" fontId="0" fillId="6" borderId="0" xfId="0" applyFill="1" applyAlignment="1" applyProtection="1">
      <alignment wrapText="1"/>
    </xf>
    <xf numFmtId="0" fontId="11" fillId="0" borderId="0" xfId="0" applyFont="1" applyProtection="1"/>
    <xf numFmtId="0" fontId="11" fillId="7" borderId="0" xfId="0" applyFont="1" applyFill="1" applyProtection="1"/>
    <xf numFmtId="166" fontId="11" fillId="0" borderId="0" xfId="0" applyNumberFormat="1" applyFont="1" applyFill="1" applyProtection="1"/>
    <xf numFmtId="0" fontId="0" fillId="8" borderId="0" xfId="0" applyFill="1" applyProtection="1"/>
    <xf numFmtId="164" fontId="4" fillId="8" borderId="0" xfId="0" applyNumberFormat="1" applyFont="1" applyFill="1" applyProtection="1"/>
    <xf numFmtId="164" fontId="4" fillId="0" borderId="0" xfId="0" applyNumberFormat="1" applyFont="1" applyFill="1" applyProtection="1"/>
    <xf numFmtId="43" fontId="1" fillId="4" borderId="1" xfId="1" applyNumberFormat="1" applyFill="1" applyBorder="1" applyProtection="1">
      <protection locked="0"/>
    </xf>
    <xf numFmtId="43" fontId="4" fillId="8" borderId="1" xfId="1" applyNumberFormat="1" applyFont="1" applyFill="1" applyBorder="1"/>
    <xf numFmtId="43" fontId="0" fillId="0" borderId="0" xfId="0" applyNumberFormat="1" applyProtection="1"/>
    <xf numFmtId="43" fontId="0" fillId="7" borderId="0" xfId="0" applyNumberFormat="1" applyFill="1" applyProtection="1"/>
    <xf numFmtId="43" fontId="1" fillId="9" borderId="1" xfId="1" applyNumberFormat="1" applyFill="1" applyBorder="1" applyProtection="1">
      <protection locked="0"/>
    </xf>
    <xf numFmtId="43" fontId="1" fillId="0" borderId="0" xfId="1" applyNumberFormat="1" applyFill="1"/>
    <xf numFmtId="43" fontId="1" fillId="7" borderId="0" xfId="1" applyNumberFormat="1" applyFill="1"/>
    <xf numFmtId="43" fontId="1" fillId="8" borderId="1" xfId="1" applyNumberFormat="1" applyFill="1" applyBorder="1"/>
    <xf numFmtId="43" fontId="1" fillId="2" borderId="1" xfId="1" applyNumberFormat="1" applyFill="1" applyBorder="1"/>
    <xf numFmtId="43" fontId="1" fillId="10" borderId="1" xfId="1" applyNumberFormat="1" applyFill="1" applyBorder="1" applyProtection="1">
      <protection locked="0"/>
    </xf>
    <xf numFmtId="43" fontId="1" fillId="2" borderId="1" xfId="1" applyNumberFormat="1" applyFill="1" applyBorder="1" applyAlignment="1">
      <alignment horizontal="center"/>
    </xf>
    <xf numFmtId="43" fontId="1" fillId="6" borderId="0" xfId="1" applyNumberFormat="1" applyFill="1" applyAlignment="1">
      <alignment horizontal="center"/>
    </xf>
    <xf numFmtId="43" fontId="4" fillId="2" borderId="0" xfId="1" applyNumberFormat="1" applyFont="1" applyFill="1" applyAlignment="1">
      <alignment horizontal="center"/>
    </xf>
    <xf numFmtId="43" fontId="0" fillId="6" borderId="0" xfId="0" applyNumberFormat="1" applyFill="1" applyAlignment="1" applyProtection="1">
      <alignment horizontal="center"/>
    </xf>
    <xf numFmtId="43" fontId="6" fillId="8" borderId="1" xfId="1" applyNumberFormat="1" applyFont="1" applyFill="1" applyBorder="1"/>
    <xf numFmtId="0" fontId="0" fillId="2" borderId="0" xfId="0" applyFill="1" applyBorder="1" applyAlignment="1" applyProtection="1">
      <alignment horizontal="center" vertical="center" wrapText="1"/>
    </xf>
    <xf numFmtId="43" fontId="1" fillId="13" borderId="1" xfId="1" applyNumberFormat="1" applyFill="1" applyBorder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9" fontId="0" fillId="6" borderId="0" xfId="0" applyNumberFormat="1" applyFill="1" applyProtection="1"/>
    <xf numFmtId="164" fontId="0" fillId="6" borderId="0" xfId="0" applyNumberFormat="1" applyFill="1" applyProtection="1"/>
    <xf numFmtId="0" fontId="0" fillId="6" borderId="1" xfId="0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0" fillId="0" borderId="1" xfId="0" applyBorder="1" applyProtection="1"/>
    <xf numFmtId="9" fontId="1" fillId="2" borderId="1" xfId="2" applyFill="1" applyBorder="1" applyProtection="1"/>
    <xf numFmtId="43" fontId="0" fillId="4" borderId="1" xfId="1" applyNumberFormat="1" applyFont="1" applyFill="1" applyBorder="1" applyProtection="1">
      <protection locked="0"/>
    </xf>
    <xf numFmtId="0" fontId="4" fillId="15" borderId="19" xfId="1" applyNumberFormat="1" applyFont="1" applyFill="1" applyBorder="1" applyAlignment="1" applyProtection="1">
      <alignment horizontal="center" vertical="center"/>
    </xf>
    <xf numFmtId="169" fontId="4" fillId="15" borderId="19" xfId="0" applyNumberFormat="1" applyFont="1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0" fontId="4" fillId="15" borderId="23" xfId="0" applyFont="1" applyFill="1" applyBorder="1" applyAlignment="1" applyProtection="1">
      <alignment vertical="center" wrapText="1"/>
    </xf>
    <xf numFmtId="0" fontId="4" fillId="15" borderId="24" xfId="1" applyNumberFormat="1" applyFont="1" applyFill="1" applyBorder="1" applyAlignment="1" applyProtection="1">
      <alignment horizontal="center" vertical="center"/>
    </xf>
    <xf numFmtId="0" fontId="4" fillId="16" borderId="23" xfId="0" applyFont="1" applyFill="1" applyBorder="1" applyAlignment="1" applyProtection="1">
      <alignment vertical="center" wrapText="1"/>
    </xf>
    <xf numFmtId="169" fontId="1" fillId="3" borderId="1" xfId="1" applyNumberFormat="1" applyFill="1" applyBorder="1" applyProtection="1">
      <protection locked="0"/>
    </xf>
    <xf numFmtId="169" fontId="0" fillId="0" borderId="0" xfId="0" applyNumberFormat="1" applyProtection="1">
      <protection locked="0"/>
    </xf>
    <xf numFmtId="169" fontId="1" fillId="5" borderId="1" xfId="1" applyNumberFormat="1" applyFill="1" applyBorder="1" applyProtection="1">
      <protection locked="0"/>
    </xf>
    <xf numFmtId="0" fontId="0" fillId="15" borderId="0" xfId="0" applyFill="1" applyProtection="1"/>
    <xf numFmtId="0" fontId="0" fillId="18" borderId="0" xfId="0" applyFont="1" applyFill="1" applyProtection="1"/>
    <xf numFmtId="0" fontId="0" fillId="17" borderId="0" xfId="0" applyFont="1" applyFill="1" applyProtection="1"/>
    <xf numFmtId="0" fontId="0" fillId="2" borderId="0" xfId="0" applyFill="1" applyAlignment="1" applyProtection="1">
      <alignment wrapText="1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164" fontId="4" fillId="18" borderId="0" xfId="0" applyNumberFormat="1" applyFont="1" applyFill="1" applyProtection="1"/>
    <xf numFmtId="0" fontId="0" fillId="18" borderId="0" xfId="0" applyFill="1" applyProtection="1"/>
    <xf numFmtId="0" fontId="0" fillId="0" borderId="0" xfId="0" applyFill="1" applyProtection="1">
      <protection locked="0"/>
    </xf>
    <xf numFmtId="0" fontId="0" fillId="0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0" fillId="0" borderId="0" xfId="0" applyFont="1" applyProtection="1">
      <protection locked="0"/>
    </xf>
    <xf numFmtId="0" fontId="0" fillId="6" borderId="0" xfId="0" applyFont="1" applyFill="1" applyProtection="1">
      <protection locked="0"/>
    </xf>
    <xf numFmtId="164" fontId="4" fillId="0" borderId="0" xfId="0" applyNumberFormat="1" applyFont="1" applyFill="1" applyProtection="1">
      <protection locked="0"/>
    </xf>
    <xf numFmtId="9" fontId="4" fillId="19" borderId="0" xfId="0" applyNumberFormat="1" applyFont="1" applyFill="1" applyBorder="1" applyProtection="1">
      <protection locked="0"/>
    </xf>
    <xf numFmtId="0" fontId="0" fillId="20" borderId="0" xfId="0" applyFill="1" applyBorder="1" applyProtection="1">
      <protection locked="0"/>
    </xf>
    <xf numFmtId="9" fontId="4" fillId="19" borderId="14" xfId="0" applyNumberFormat="1" applyFont="1" applyFill="1" applyBorder="1" applyProtection="1">
      <protection locked="0"/>
    </xf>
    <xf numFmtId="0" fontId="0" fillId="19" borderId="15" xfId="0" applyFill="1" applyBorder="1" applyProtection="1">
      <protection locked="0"/>
    </xf>
    <xf numFmtId="0" fontId="0" fillId="19" borderId="0" xfId="0" applyFill="1" applyBorder="1" applyProtection="1">
      <protection locked="0"/>
    </xf>
    <xf numFmtId="0" fontId="7" fillId="19" borderId="16" xfId="0" applyFont="1" applyFill="1" applyBorder="1" applyProtection="1">
      <protection locked="0"/>
    </xf>
    <xf numFmtId="9" fontId="0" fillId="19" borderId="17" xfId="0" applyNumberFormat="1" applyFont="1" applyFill="1" applyBorder="1" applyProtection="1">
      <protection locked="0"/>
    </xf>
    <xf numFmtId="0" fontId="0" fillId="20" borderId="17" xfId="0" applyFill="1" applyBorder="1" applyProtection="1">
      <protection locked="0"/>
    </xf>
    <xf numFmtId="0" fontId="0" fillId="19" borderId="17" xfId="0" applyFill="1" applyBorder="1" applyProtection="1">
      <protection locked="0"/>
    </xf>
    <xf numFmtId="0" fontId="0" fillId="19" borderId="18" xfId="0" applyFill="1" applyBorder="1" applyProtection="1">
      <protection locked="0"/>
    </xf>
    <xf numFmtId="169" fontId="0" fillId="0" borderId="0" xfId="0" applyNumberFormat="1" applyFont="1" applyProtection="1">
      <protection locked="0"/>
    </xf>
    <xf numFmtId="164" fontId="4" fillId="17" borderId="0" xfId="0" applyNumberFormat="1" applyFont="1" applyFill="1" applyProtection="1">
      <protection locked="0"/>
    </xf>
    <xf numFmtId="0" fontId="0" fillId="17" borderId="0" xfId="0" applyFont="1" applyFill="1" applyProtection="1">
      <protection locked="0"/>
    </xf>
    <xf numFmtId="0" fontId="4" fillId="24" borderId="23" xfId="0" applyFont="1" applyFill="1" applyBorder="1" applyAlignment="1" applyProtection="1">
      <alignment vertical="center" wrapText="1"/>
    </xf>
    <xf numFmtId="169" fontId="4" fillId="24" borderId="19" xfId="0" applyNumberFormat="1" applyFont="1" applyFill="1" applyBorder="1" applyAlignment="1" applyProtection="1">
      <alignment vertical="center"/>
    </xf>
    <xf numFmtId="169" fontId="4" fillId="24" borderId="24" xfId="0" applyNumberFormat="1" applyFont="1" applyFill="1" applyBorder="1" applyAlignment="1" applyProtection="1">
      <alignment vertical="center"/>
    </xf>
    <xf numFmtId="43" fontId="0" fillId="0" borderId="0" xfId="0" applyNumberFormat="1" applyFill="1" applyProtection="1"/>
    <xf numFmtId="0" fontId="4" fillId="17" borderId="0" xfId="0" applyFont="1" applyFill="1" applyProtection="1"/>
    <xf numFmtId="0" fontId="0" fillId="17" borderId="0" xfId="0" applyFill="1" applyProtection="1"/>
    <xf numFmtId="0" fontId="0" fillId="17" borderId="0" xfId="0" applyFill="1" applyProtection="1">
      <protection locked="0"/>
    </xf>
    <xf numFmtId="169" fontId="17" fillId="2" borderId="24" xfId="0" applyNumberFormat="1" applyFont="1" applyFill="1" applyBorder="1" applyAlignment="1" applyProtection="1">
      <alignment vertical="center"/>
    </xf>
    <xf numFmtId="0" fontId="0" fillId="24" borderId="0" xfId="0" applyFill="1" applyBorder="1" applyAlignment="1" applyProtection="1">
      <alignment horizontal="center" vertical="center" wrapText="1"/>
    </xf>
    <xf numFmtId="43" fontId="1" fillId="22" borderId="0" xfId="1" applyNumberFormat="1" applyFill="1" applyAlignment="1">
      <alignment horizontal="center"/>
    </xf>
    <xf numFmtId="164" fontId="1" fillId="17" borderId="0" xfId="1" applyFill="1" applyAlignment="1" applyProtection="1">
      <alignment horizontal="center" vertical="center"/>
      <protection locked="0"/>
    </xf>
    <xf numFmtId="43" fontId="4" fillId="21" borderId="19" xfId="1" applyNumberFormat="1" applyFont="1" applyFill="1" applyBorder="1" applyAlignment="1" applyProtection="1">
      <alignment vertical="center"/>
    </xf>
    <xf numFmtId="169" fontId="0" fillId="48" borderId="24" xfId="0" applyNumberFormat="1" applyFont="1" applyFill="1" applyBorder="1" applyAlignment="1" applyProtection="1">
      <alignment vertical="center"/>
    </xf>
    <xf numFmtId="169" fontId="0" fillId="50" borderId="19" xfId="0" applyNumberFormat="1" applyFont="1" applyFill="1" applyBorder="1" applyAlignment="1" applyProtection="1">
      <alignment vertical="center"/>
    </xf>
    <xf numFmtId="0" fontId="16" fillId="24" borderId="0" xfId="0" applyFont="1" applyFill="1" applyProtection="1"/>
    <xf numFmtId="0" fontId="4" fillId="22" borderId="0" xfId="0" applyFont="1" applyFill="1" applyProtection="1"/>
    <xf numFmtId="0" fontId="0" fillId="22" borderId="0" xfId="0" applyFill="1" applyAlignment="1" applyProtection="1"/>
    <xf numFmtId="0" fontId="0" fillId="22" borderId="0" xfId="0" applyFill="1" applyAlignment="1" applyProtection="1">
      <alignment wrapText="1"/>
    </xf>
    <xf numFmtId="43" fontId="0" fillId="22" borderId="0" xfId="1" applyNumberFormat="1" applyFont="1" applyFill="1" applyAlignment="1">
      <alignment horizontal="center"/>
    </xf>
    <xf numFmtId="43" fontId="1" fillId="44" borderId="1" xfId="1" applyNumberFormat="1" applyFont="1" applyFill="1" applyBorder="1" applyAlignment="1">
      <alignment horizontal="center"/>
    </xf>
    <xf numFmtId="43" fontId="1" fillId="2" borderId="1" xfId="1" applyNumberFormat="1" applyFont="1" applyFill="1" applyBorder="1" applyAlignment="1">
      <alignment horizontal="center"/>
    </xf>
    <xf numFmtId="164" fontId="1" fillId="0" borderId="0" xfId="1" applyFont="1" applyFill="1" applyAlignment="1">
      <alignment horizontal="center"/>
    </xf>
    <xf numFmtId="0" fontId="0" fillId="7" borderId="2" xfId="0" applyFill="1" applyBorder="1" applyAlignment="1" applyProtection="1">
      <alignment horizontal="center"/>
    </xf>
    <xf numFmtId="0" fontId="0" fillId="7" borderId="2" xfId="0" applyFill="1" applyBorder="1" applyProtection="1"/>
    <xf numFmtId="43" fontId="4" fillId="8" borderId="2" xfId="1" applyNumberFormat="1" applyFont="1" applyFill="1" applyBorder="1"/>
    <xf numFmtId="43" fontId="1" fillId="7" borderId="2" xfId="1" applyNumberFormat="1" applyFill="1" applyBorder="1" applyProtection="1">
      <protection locked="0"/>
    </xf>
    <xf numFmtId="43" fontId="4" fillId="7" borderId="2" xfId="1" applyNumberFormat="1" applyFont="1" applyFill="1" applyBorder="1"/>
    <xf numFmtId="43" fontId="1" fillId="7" borderId="2" xfId="1" applyNumberFormat="1" applyFill="1" applyBorder="1" applyAlignment="1">
      <alignment horizontal="center"/>
    </xf>
    <xf numFmtId="43" fontId="1" fillId="7" borderId="2" xfId="1" applyNumberFormat="1" applyFill="1" applyBorder="1"/>
    <xf numFmtId="9" fontId="1" fillId="7" borderId="2" xfId="2" applyFill="1" applyBorder="1"/>
    <xf numFmtId="167" fontId="1" fillId="7" borderId="2" xfId="2" applyNumberFormat="1" applyFill="1" applyBorder="1" applyProtection="1">
      <protection locked="0"/>
    </xf>
    <xf numFmtId="9" fontId="1" fillId="7" borderId="2" xfId="2" applyFill="1" applyBorder="1" applyProtection="1">
      <protection locked="0"/>
    </xf>
    <xf numFmtId="9" fontId="0" fillId="6" borderId="2" xfId="0" applyNumberFormat="1" applyFill="1" applyBorder="1" applyProtection="1"/>
    <xf numFmtId="9" fontId="0" fillId="7" borderId="2" xfId="0" applyNumberFormat="1" applyFill="1" applyBorder="1" applyProtection="1"/>
    <xf numFmtId="43" fontId="1" fillId="2" borderId="2" xfId="1" applyNumberFormat="1" applyFill="1" applyBorder="1" applyAlignment="1">
      <alignment horizontal="center"/>
    </xf>
    <xf numFmtId="43" fontId="1" fillId="4" borderId="3" xfId="1" applyNumberFormat="1" applyFill="1" applyBorder="1" applyProtection="1">
      <protection locked="0"/>
    </xf>
    <xf numFmtId="43" fontId="1" fillId="2" borderId="3" xfId="1" applyNumberFormat="1" applyFill="1" applyBorder="1" applyAlignment="1">
      <alignment horizontal="center"/>
    </xf>
    <xf numFmtId="43" fontId="1" fillId="2" borderId="3" xfId="1" applyNumberFormat="1" applyFill="1" applyBorder="1"/>
    <xf numFmtId="9" fontId="1" fillId="2" borderId="3" xfId="2" applyFill="1" applyBorder="1"/>
    <xf numFmtId="167" fontId="1" fillId="5" borderId="3" xfId="2" applyNumberFormat="1" applyFill="1" applyBorder="1" applyProtection="1">
      <protection locked="0"/>
    </xf>
    <xf numFmtId="9" fontId="1" fillId="5" borderId="3" xfId="2" applyFill="1" applyBorder="1" applyProtection="1">
      <protection locked="0"/>
    </xf>
    <xf numFmtId="9" fontId="0" fillId="6" borderId="3" xfId="0" applyNumberFormat="1" applyFill="1" applyBorder="1" applyProtection="1"/>
    <xf numFmtId="9" fontId="0" fillId="2" borderId="3" xfId="0" applyNumberFormat="1" applyFill="1" applyBorder="1" applyProtection="1"/>
    <xf numFmtId="43" fontId="4" fillId="43" borderId="3" xfId="1" applyNumberFormat="1" applyFont="1" applyFill="1" applyBorder="1"/>
    <xf numFmtId="169" fontId="0" fillId="50" borderId="28" xfId="0" applyNumberFormat="1" applyFont="1" applyFill="1" applyBorder="1" applyAlignment="1" applyProtection="1">
      <alignment vertical="center"/>
    </xf>
    <xf numFmtId="169" fontId="4" fillId="0" borderId="14" xfId="1" applyNumberFormat="1" applyFont="1" applyFill="1" applyBorder="1" applyAlignment="1">
      <alignment horizontal="center"/>
    </xf>
    <xf numFmtId="169" fontId="4" fillId="0" borderId="15" xfId="1" applyNumberFormat="1" applyFont="1" applyFill="1" applyBorder="1" applyAlignment="1">
      <alignment horizontal="center"/>
    </xf>
    <xf numFmtId="43" fontId="4" fillId="2" borderId="14" xfId="1" applyNumberFormat="1" applyFont="1" applyFill="1" applyBorder="1" applyAlignment="1">
      <alignment horizontal="center"/>
    </xf>
    <xf numFmtId="43" fontId="4" fillId="25" borderId="15" xfId="1" applyNumberFormat="1" applyFont="1" applyFill="1" applyBorder="1" applyAlignment="1">
      <alignment horizontal="center"/>
    </xf>
    <xf numFmtId="43" fontId="4" fillId="2" borderId="15" xfId="1" applyNumberFormat="1" applyFont="1" applyFill="1" applyBorder="1" applyAlignment="1">
      <alignment horizontal="center"/>
    </xf>
    <xf numFmtId="43" fontId="1" fillId="6" borderId="14" xfId="1" applyNumberFormat="1" applyFill="1" applyBorder="1" applyAlignment="1">
      <alignment horizontal="center"/>
    </xf>
    <xf numFmtId="43" fontId="1" fillId="6" borderId="15" xfId="1" applyNumberFormat="1" applyFill="1" applyBorder="1" applyAlignment="1">
      <alignment horizontal="center"/>
    </xf>
    <xf numFmtId="43" fontId="0" fillId="31" borderId="14" xfId="0" applyNumberFormat="1" applyFill="1" applyBorder="1" applyAlignment="1" applyProtection="1">
      <alignment horizontal="center"/>
    </xf>
    <xf numFmtId="43" fontId="0" fillId="31" borderId="15" xfId="0" applyNumberFormat="1" applyFill="1" applyBorder="1" applyAlignment="1" applyProtection="1">
      <alignment horizontal="center"/>
    </xf>
    <xf numFmtId="43" fontId="0" fillId="33" borderId="14" xfId="0" applyNumberFormat="1" applyFill="1" applyBorder="1" applyAlignment="1" applyProtection="1">
      <alignment horizontal="center"/>
    </xf>
    <xf numFmtId="43" fontId="0" fillId="33" borderId="15" xfId="0" applyNumberFormat="1" applyFill="1" applyBorder="1" applyAlignment="1" applyProtection="1">
      <alignment horizontal="center"/>
    </xf>
    <xf numFmtId="43" fontId="1" fillId="26" borderId="14" xfId="1" applyNumberFormat="1" applyFill="1" applyBorder="1" applyAlignment="1">
      <alignment horizontal="center"/>
    </xf>
    <xf numFmtId="43" fontId="1" fillId="26" borderId="15" xfId="1" applyNumberFormat="1" applyFill="1" applyBorder="1" applyAlignment="1">
      <alignment horizontal="center"/>
    </xf>
    <xf numFmtId="43" fontId="1" fillId="36" borderId="14" xfId="1" applyNumberFormat="1" applyFill="1" applyBorder="1" applyAlignment="1">
      <alignment horizontal="center"/>
    </xf>
    <xf numFmtId="43" fontId="1" fillId="35" borderId="14" xfId="1" applyNumberFormat="1" applyFill="1" applyBorder="1" applyAlignment="1">
      <alignment horizontal="center"/>
    </xf>
    <xf numFmtId="43" fontId="1" fillId="38" borderId="14" xfId="1" applyNumberFormat="1" applyFill="1" applyBorder="1" applyAlignment="1">
      <alignment horizontal="center"/>
    </xf>
    <xf numFmtId="43" fontId="18" fillId="40" borderId="14" xfId="1" applyNumberFormat="1" applyFont="1" applyFill="1" applyBorder="1" applyAlignment="1">
      <alignment horizontal="center"/>
    </xf>
    <xf numFmtId="43" fontId="1" fillId="39" borderId="15" xfId="1" applyNumberFormat="1" applyFill="1" applyBorder="1" applyAlignment="1">
      <alignment horizontal="center"/>
    </xf>
    <xf numFmtId="43" fontId="1" fillId="41" borderId="15" xfId="1" applyNumberFormat="1" applyFill="1" applyBorder="1" applyAlignment="1">
      <alignment horizontal="center"/>
    </xf>
    <xf numFmtId="43" fontId="1" fillId="34" borderId="15" xfId="1" applyNumberFormat="1" applyFill="1" applyBorder="1" applyAlignment="1">
      <alignment horizontal="center"/>
    </xf>
    <xf numFmtId="43" fontId="1" fillId="47" borderId="15" xfId="1" applyNumberFormat="1" applyFill="1" applyBorder="1" applyAlignment="1">
      <alignment horizontal="center"/>
    </xf>
    <xf numFmtId="43" fontId="1" fillId="45" borderId="15" xfId="1" applyNumberFormat="1" applyFill="1" applyBorder="1" applyAlignment="1">
      <alignment horizontal="center"/>
    </xf>
    <xf numFmtId="43" fontId="4" fillId="43" borderId="29" xfId="1" applyNumberFormat="1" applyFont="1" applyFill="1" applyBorder="1"/>
    <xf numFmtId="43" fontId="4" fillId="49" borderId="15" xfId="0" applyNumberFormat="1" applyFont="1" applyFill="1" applyBorder="1" applyProtection="1"/>
    <xf numFmtId="43" fontId="1" fillId="0" borderId="15" xfId="1" applyNumberFormat="1" applyFill="1" applyBorder="1" applyAlignment="1">
      <alignment horizontal="center"/>
    </xf>
    <xf numFmtId="169" fontId="0" fillId="50" borderId="23" xfId="0" applyNumberFormat="1" applyFont="1" applyFill="1" applyBorder="1" applyAlignment="1" applyProtection="1">
      <alignment vertical="center"/>
    </xf>
    <xf numFmtId="43" fontId="1" fillId="51" borderId="15" xfId="1" applyNumberFormat="1" applyFill="1" applyBorder="1" applyAlignment="1">
      <alignment horizontal="center"/>
    </xf>
    <xf numFmtId="169" fontId="0" fillId="37" borderId="14" xfId="0" applyNumberFormat="1" applyFill="1" applyBorder="1" applyProtection="1"/>
    <xf numFmtId="169" fontId="0" fillId="52" borderId="15" xfId="0" applyNumberFormat="1" applyFill="1" applyBorder="1" applyProtection="1"/>
    <xf numFmtId="43" fontId="0" fillId="6" borderId="14" xfId="1" applyNumberFormat="1" applyFont="1" applyFill="1" applyBorder="1" applyAlignment="1">
      <alignment horizontal="center"/>
    </xf>
    <xf numFmtId="43" fontId="0" fillId="22" borderId="14" xfId="1" applyNumberFormat="1" applyFont="1" applyFill="1" applyBorder="1" applyAlignment="1">
      <alignment horizontal="center"/>
    </xf>
    <xf numFmtId="43" fontId="0" fillId="22" borderId="15" xfId="1" applyNumberFormat="1" applyFont="1" applyFill="1" applyBorder="1" applyAlignment="1">
      <alignment horizontal="center"/>
    </xf>
    <xf numFmtId="43" fontId="1" fillId="6" borderId="16" xfId="1" applyNumberFormat="1" applyFill="1" applyBorder="1" applyAlignment="1">
      <alignment horizontal="center"/>
    </xf>
    <xf numFmtId="43" fontId="1" fillId="22" borderId="18" xfId="1" applyNumberFormat="1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vertical="center"/>
    </xf>
    <xf numFmtId="43" fontId="1" fillId="53" borderId="1" xfId="1" applyNumberFormat="1" applyFill="1" applyBorder="1" applyProtection="1">
      <protection locked="0"/>
    </xf>
    <xf numFmtId="43" fontId="0" fillId="53" borderId="0" xfId="1" applyNumberFormat="1" applyFont="1" applyFill="1" applyBorder="1" applyProtection="1">
      <protection locked="0"/>
    </xf>
    <xf numFmtId="0" fontId="6" fillId="3" borderId="0" xfId="0" applyFont="1" applyFill="1"/>
    <xf numFmtId="0" fontId="6" fillId="4" borderId="0" xfId="0" applyFont="1" applyFill="1"/>
    <xf numFmtId="0" fontId="6" fillId="5" borderId="0" xfId="0" applyFont="1" applyFill="1"/>
    <xf numFmtId="43" fontId="6" fillId="53" borderId="0" xfId="1" applyNumberFormat="1" applyFont="1" applyFill="1" applyBorder="1" applyProtection="1">
      <protection locked="0"/>
    </xf>
    <xf numFmtId="0" fontId="21" fillId="0" borderId="0" xfId="0" applyFont="1" applyFill="1" applyProtection="1"/>
    <xf numFmtId="0" fontId="3" fillId="0" borderId="0" xfId="0" applyFont="1" applyFill="1" applyProtection="1"/>
    <xf numFmtId="43" fontId="4" fillId="2" borderId="0" xfId="1" applyNumberFormat="1" applyFont="1" applyFill="1" applyBorder="1" applyAlignment="1">
      <alignment horizontal="center"/>
    </xf>
    <xf numFmtId="43" fontId="1" fillId="6" borderId="0" xfId="1" applyNumberFormat="1" applyFill="1" applyBorder="1" applyAlignment="1">
      <alignment horizontal="center"/>
    </xf>
    <xf numFmtId="43" fontId="0" fillId="31" borderId="0" xfId="0" applyNumberFormat="1" applyFill="1" applyBorder="1" applyAlignment="1" applyProtection="1">
      <alignment horizontal="center"/>
    </xf>
    <xf numFmtId="43" fontId="0" fillId="33" borderId="0" xfId="0" applyNumberFormat="1" applyFill="1" applyBorder="1" applyAlignment="1" applyProtection="1">
      <alignment horizontal="center"/>
    </xf>
    <xf numFmtId="43" fontId="1" fillId="26" borderId="0" xfId="1" applyNumberFormat="1" applyFill="1" applyBorder="1" applyAlignment="1">
      <alignment horizontal="center"/>
    </xf>
    <xf numFmtId="43" fontId="1" fillId="36" borderId="0" xfId="1" applyNumberFormat="1" applyFill="1" applyBorder="1" applyAlignment="1">
      <alignment horizontal="center"/>
    </xf>
    <xf numFmtId="43" fontId="1" fillId="35" borderId="0" xfId="1" applyNumberFormat="1" applyFill="1" applyBorder="1" applyAlignment="1">
      <alignment horizontal="center"/>
    </xf>
    <xf numFmtId="43" fontId="1" fillId="38" borderId="0" xfId="1" applyNumberFormat="1" applyFill="1" applyBorder="1" applyAlignment="1">
      <alignment horizontal="center"/>
    </xf>
    <xf numFmtId="43" fontId="18" fillId="40" borderId="0" xfId="1" applyNumberFormat="1" applyFont="1" applyFill="1" applyBorder="1" applyAlignment="1">
      <alignment horizontal="center"/>
    </xf>
    <xf numFmtId="169" fontId="0" fillId="37" borderId="0" xfId="0" applyNumberFormat="1" applyFill="1" applyBorder="1" applyProtection="1"/>
    <xf numFmtId="43" fontId="0" fillId="6" borderId="0" xfId="1" applyNumberFormat="1" applyFont="1" applyFill="1" applyBorder="1" applyAlignment="1">
      <alignment horizontal="center"/>
    </xf>
    <xf numFmtId="43" fontId="0" fillId="22" borderId="0" xfId="1" applyNumberFormat="1" applyFont="1" applyFill="1" applyBorder="1" applyAlignment="1">
      <alignment horizontal="center"/>
    </xf>
    <xf numFmtId="43" fontId="1" fillId="6" borderId="17" xfId="1" applyNumberFormat="1" applyFill="1" applyBorder="1" applyAlignment="1">
      <alignment horizontal="center"/>
    </xf>
    <xf numFmtId="0" fontId="0" fillId="2" borderId="19" xfId="0" applyFill="1" applyBorder="1" applyProtection="1"/>
    <xf numFmtId="0" fontId="0" fillId="0" borderId="19" xfId="0" applyBorder="1" applyProtection="1"/>
    <xf numFmtId="43" fontId="0" fillId="0" borderId="19" xfId="0" applyNumberFormat="1" applyBorder="1" applyProtection="1"/>
    <xf numFmtId="43" fontId="1" fillId="4" borderId="19" xfId="1" applyNumberFormat="1" applyFill="1" applyBorder="1" applyProtection="1">
      <protection locked="0"/>
    </xf>
    <xf numFmtId="43" fontId="4" fillId="43" borderId="19" xfId="1" applyNumberFormat="1" applyFont="1" applyFill="1" applyBorder="1"/>
    <xf numFmtId="43" fontId="1" fillId="2" borderId="19" xfId="1" applyNumberFormat="1" applyFill="1" applyBorder="1" applyAlignment="1">
      <alignment horizontal="center"/>
    </xf>
    <xf numFmtId="43" fontId="1" fillId="2" borderId="19" xfId="1" applyNumberFormat="1" applyFill="1" applyBorder="1"/>
    <xf numFmtId="9" fontId="1" fillId="2" borderId="19" xfId="2" applyFill="1" applyBorder="1"/>
    <xf numFmtId="167" fontId="1" fillId="5" borderId="19" xfId="2" applyNumberFormat="1" applyFill="1" applyBorder="1" applyProtection="1">
      <protection locked="0"/>
    </xf>
    <xf numFmtId="9" fontId="1" fillId="5" borderId="19" xfId="2" applyFill="1" applyBorder="1" applyProtection="1">
      <protection locked="0"/>
    </xf>
    <xf numFmtId="9" fontId="0" fillId="6" borderId="19" xfId="0" applyNumberFormat="1" applyFill="1" applyBorder="1" applyProtection="1"/>
    <xf numFmtId="9" fontId="0" fillId="12" borderId="19" xfId="0" applyNumberFormat="1" applyFill="1" applyBorder="1" applyProtection="1"/>
    <xf numFmtId="9" fontId="0" fillId="2" borderId="19" xfId="0" applyNumberFormat="1" applyFill="1" applyBorder="1" applyProtection="1"/>
    <xf numFmtId="43" fontId="4" fillId="2" borderId="19" xfId="1" applyNumberFormat="1" applyFont="1" applyFill="1" applyBorder="1" applyAlignment="1">
      <alignment horizontal="center"/>
    </xf>
    <xf numFmtId="43" fontId="4" fillId="25" borderId="19" xfId="1" applyNumberFormat="1" applyFont="1" applyFill="1" applyBorder="1" applyAlignment="1">
      <alignment horizontal="center"/>
    </xf>
    <xf numFmtId="43" fontId="1" fillId="6" borderId="19" xfId="1" applyNumberFormat="1" applyFill="1" applyBorder="1" applyAlignment="1">
      <alignment horizontal="center"/>
    </xf>
    <xf numFmtId="43" fontId="0" fillId="31" borderId="19" xfId="0" applyNumberFormat="1" applyFill="1" applyBorder="1" applyAlignment="1" applyProtection="1">
      <alignment horizontal="center"/>
    </xf>
    <xf numFmtId="43" fontId="0" fillId="33" borderId="19" xfId="0" applyNumberFormat="1" applyFill="1" applyBorder="1" applyAlignment="1" applyProtection="1">
      <alignment horizontal="center"/>
    </xf>
    <xf numFmtId="43" fontId="1" fillId="26" borderId="19" xfId="1" applyNumberFormat="1" applyFill="1" applyBorder="1" applyAlignment="1">
      <alignment horizontal="center"/>
    </xf>
    <xf numFmtId="43" fontId="1" fillId="36" borderId="19" xfId="1" applyNumberFormat="1" applyFill="1" applyBorder="1" applyAlignment="1">
      <alignment horizontal="center"/>
    </xf>
    <xf numFmtId="43" fontId="1" fillId="35" borderId="19" xfId="1" applyNumberFormat="1" applyFill="1" applyBorder="1" applyAlignment="1">
      <alignment horizontal="center"/>
    </xf>
    <xf numFmtId="43" fontId="1" fillId="38" borderId="19" xfId="1" applyNumberFormat="1" applyFill="1" applyBorder="1" applyAlignment="1">
      <alignment horizontal="center"/>
    </xf>
    <xf numFmtId="43" fontId="18" fillId="40" borderId="19" xfId="1" applyNumberFormat="1" applyFont="1" applyFill="1" applyBorder="1" applyAlignment="1">
      <alignment horizontal="center"/>
    </xf>
    <xf numFmtId="43" fontId="1" fillId="39" borderId="19" xfId="1" applyNumberFormat="1" applyFill="1" applyBorder="1" applyAlignment="1">
      <alignment horizontal="center"/>
    </xf>
    <xf numFmtId="43" fontId="1" fillId="41" borderId="19" xfId="1" applyNumberFormat="1" applyFill="1" applyBorder="1" applyAlignment="1">
      <alignment horizontal="center"/>
    </xf>
    <xf numFmtId="43" fontId="1" fillId="34" borderId="19" xfId="1" applyNumberFormat="1" applyFill="1" applyBorder="1" applyAlignment="1">
      <alignment horizontal="center"/>
    </xf>
    <xf numFmtId="43" fontId="1" fillId="47" borderId="19" xfId="1" applyNumberFormat="1" applyFill="1" applyBorder="1" applyAlignment="1">
      <alignment horizontal="center"/>
    </xf>
    <xf numFmtId="43" fontId="1" fillId="45" borderId="19" xfId="1" applyNumberFormat="1" applyFill="1" applyBorder="1" applyAlignment="1">
      <alignment horizontal="center"/>
    </xf>
    <xf numFmtId="169" fontId="0" fillId="48" borderId="19" xfId="0" applyNumberFormat="1" applyFont="1" applyFill="1" applyBorder="1" applyAlignment="1" applyProtection="1">
      <alignment vertical="center"/>
    </xf>
    <xf numFmtId="43" fontId="4" fillId="49" borderId="19" xfId="0" applyNumberFormat="1" applyFont="1" applyFill="1" applyBorder="1" applyProtection="1"/>
    <xf numFmtId="43" fontId="1" fillId="0" borderId="19" xfId="1" applyNumberFormat="1" applyFill="1" applyBorder="1" applyAlignment="1">
      <alignment horizontal="center"/>
    </xf>
    <xf numFmtId="43" fontId="1" fillId="51" borderId="19" xfId="1" applyNumberFormat="1" applyFill="1" applyBorder="1" applyAlignment="1">
      <alignment horizontal="center"/>
    </xf>
    <xf numFmtId="169" fontId="0" fillId="37" borderId="19" xfId="0" applyNumberFormat="1" applyFill="1" applyBorder="1" applyProtection="1"/>
    <xf numFmtId="169" fontId="0" fillId="52" borderId="19" xfId="0" applyNumberFormat="1" applyFill="1" applyBorder="1" applyProtection="1"/>
    <xf numFmtId="43" fontId="0" fillId="6" borderId="19" xfId="1" applyNumberFormat="1" applyFont="1" applyFill="1" applyBorder="1" applyAlignment="1">
      <alignment horizontal="center"/>
    </xf>
    <xf numFmtId="43" fontId="0" fillId="22" borderId="19" xfId="1" applyNumberFormat="1" applyFont="1" applyFill="1" applyBorder="1" applyAlignment="1">
      <alignment horizontal="center"/>
    </xf>
    <xf numFmtId="43" fontId="1" fillId="22" borderId="19" xfId="1" applyNumberFormat="1" applyFill="1" applyBorder="1" applyAlignment="1">
      <alignment horizontal="center"/>
    </xf>
    <xf numFmtId="169" fontId="4" fillId="8" borderId="1" xfId="0" applyNumberFormat="1" applyFont="1" applyFill="1" applyBorder="1" applyProtection="1"/>
    <xf numFmtId="0" fontId="21" fillId="27" borderId="0" xfId="0" applyFont="1" applyFill="1" applyProtection="1"/>
    <xf numFmtId="169" fontId="4" fillId="0" borderId="0" xfId="0" applyNumberFormat="1" applyFont="1" applyFill="1" applyAlignment="1">
      <alignment horizontal="left" vertical="top"/>
    </xf>
    <xf numFmtId="0" fontId="0" fillId="0" borderId="19" xfId="0" applyFill="1" applyBorder="1" applyProtection="1"/>
    <xf numFmtId="9" fontId="0" fillId="55" borderId="1" xfId="0" applyNumberFormat="1" applyFill="1" applyBorder="1" applyProtection="1"/>
    <xf numFmtId="43" fontId="1" fillId="16" borderId="1" xfId="1" applyNumberFormat="1" applyFont="1" applyFill="1" applyBorder="1" applyAlignment="1">
      <alignment horizontal="center"/>
    </xf>
    <xf numFmtId="164" fontId="1" fillId="0" borderId="30" xfId="1" applyFont="1" applyFill="1" applyBorder="1" applyAlignment="1">
      <alignment horizontal="center"/>
    </xf>
    <xf numFmtId="0" fontId="22" fillId="0" borderId="0" xfId="0" applyFont="1" applyFill="1" applyProtection="1"/>
    <xf numFmtId="0" fontId="19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6" borderId="0" xfId="0" applyFont="1" applyFill="1" applyAlignment="1" applyProtection="1">
      <protection locked="0"/>
    </xf>
    <xf numFmtId="0" fontId="16" fillId="20" borderId="11" xfId="0" applyFont="1" applyFill="1" applyBorder="1" applyProtection="1">
      <protection locked="0"/>
    </xf>
    <xf numFmtId="0" fontId="16" fillId="20" borderId="12" xfId="0" applyFont="1" applyFill="1" applyBorder="1" applyProtection="1">
      <protection locked="0"/>
    </xf>
    <xf numFmtId="167" fontId="16" fillId="20" borderId="12" xfId="0" applyNumberFormat="1" applyFont="1" applyFill="1" applyBorder="1" applyProtection="1">
      <protection locked="0"/>
    </xf>
    <xf numFmtId="9" fontId="16" fillId="19" borderId="19" xfId="0" applyNumberFormat="1" applyFont="1" applyFill="1" applyBorder="1" applyProtection="1">
      <protection locked="0"/>
    </xf>
    <xf numFmtId="0" fontId="16" fillId="20" borderId="13" xfId="0" applyFont="1" applyFill="1" applyBorder="1" applyProtection="1">
      <protection locked="0"/>
    </xf>
    <xf numFmtId="0" fontId="0" fillId="0" borderId="0" xfId="0" applyFill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7" borderId="0" xfId="0" applyFill="1" applyAlignment="1" applyProtection="1">
      <protection locked="0"/>
    </xf>
    <xf numFmtId="0" fontId="16" fillId="20" borderId="14" xfId="0" applyFont="1" applyFill="1" applyBorder="1" applyProtection="1">
      <protection locked="0"/>
    </xf>
    <xf numFmtId="0" fontId="16" fillId="20" borderId="0" xfId="0" applyFont="1" applyFill="1" applyBorder="1" applyProtection="1">
      <protection locked="0"/>
    </xf>
    <xf numFmtId="167" fontId="16" fillId="20" borderId="19" xfId="0" applyNumberFormat="1" applyFont="1" applyFill="1" applyBorder="1" applyProtection="1">
      <protection locked="0"/>
    </xf>
    <xf numFmtId="9" fontId="16" fillId="20" borderId="19" xfId="0" applyNumberFormat="1" applyFont="1" applyFill="1" applyBorder="1" applyProtection="1">
      <protection locked="0"/>
    </xf>
    <xf numFmtId="0" fontId="16" fillId="20" borderId="15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0" fillId="7" borderId="0" xfId="0" applyFill="1" applyProtection="1">
      <protection locked="0"/>
    </xf>
    <xf numFmtId="0" fontId="16" fillId="19" borderId="19" xfId="0" applyFont="1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16" fillId="54" borderId="0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6" fillId="20" borderId="19" xfId="0" applyFont="1" applyFill="1" applyBorder="1" applyProtection="1">
      <protection locked="0"/>
    </xf>
    <xf numFmtId="9" fontId="16" fillId="0" borderId="0" xfId="0" applyNumberFormat="1" applyFont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6" fillId="20" borderId="17" xfId="0" applyFont="1" applyFill="1" applyBorder="1" applyProtection="1">
      <protection locked="0"/>
    </xf>
    <xf numFmtId="0" fontId="16" fillId="20" borderId="18" xfId="0" applyFont="1" applyFill="1" applyBorder="1" applyProtection="1">
      <protection locked="0"/>
    </xf>
    <xf numFmtId="0" fontId="7" fillId="17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7" fillId="0" borderId="0" xfId="0" applyFont="1" applyFill="1" applyProtection="1">
      <protection locked="0"/>
    </xf>
    <xf numFmtId="9" fontId="7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43" fontId="1" fillId="0" borderId="31" xfId="1" applyNumberFormat="1" applyFill="1" applyBorder="1"/>
    <xf numFmtId="43" fontId="1" fillId="0" borderId="35" xfId="1" applyNumberFormat="1" applyFill="1" applyBorder="1"/>
    <xf numFmtId="43" fontId="0" fillId="0" borderId="0" xfId="0" applyNumberFormat="1" applyProtection="1">
      <protection locked="0"/>
    </xf>
    <xf numFmtId="43" fontId="0" fillId="7" borderId="0" xfId="0" applyNumberFormat="1" applyFill="1" applyProtection="1">
      <protection locked="0"/>
    </xf>
    <xf numFmtId="43" fontId="0" fillId="0" borderId="33" xfId="0" applyNumberFormat="1" applyBorder="1" applyProtection="1">
      <protection locked="0"/>
    </xf>
    <xf numFmtId="43" fontId="0" fillId="0" borderId="34" xfId="0" applyNumberFormat="1" applyBorder="1" applyProtection="1">
      <protection locked="0"/>
    </xf>
    <xf numFmtId="165" fontId="1" fillId="0" borderId="0" xfId="1" applyNumberFormat="1" applyProtection="1">
      <protection locked="0"/>
    </xf>
    <xf numFmtId="165" fontId="1" fillId="7" borderId="0" xfId="1" applyNumberFormat="1" applyFill="1" applyProtection="1">
      <protection locked="0"/>
    </xf>
    <xf numFmtId="165" fontId="1" fillId="0" borderId="19" xfId="1" applyNumberFormat="1" applyBorder="1" applyProtection="1">
      <protection locked="0"/>
    </xf>
    <xf numFmtId="0" fontId="11" fillId="0" borderId="0" xfId="0" applyFont="1" applyProtection="1">
      <protection locked="0"/>
    </xf>
    <xf numFmtId="0" fontId="11" fillId="7" borderId="0" xfId="0" applyFont="1" applyFill="1" applyProtection="1">
      <protection locked="0"/>
    </xf>
    <xf numFmtId="43" fontId="0" fillId="9" borderId="1" xfId="1" applyNumberFormat="1" applyFont="1" applyFill="1" applyBorder="1" applyProtection="1">
      <protection locked="0"/>
    </xf>
    <xf numFmtId="43" fontId="23" fillId="15" borderId="1" xfId="1" applyNumberFormat="1" applyFont="1" applyFill="1" applyBorder="1" applyAlignment="1">
      <alignment horizontal="center"/>
    </xf>
    <xf numFmtId="43" fontId="23" fillId="15" borderId="2" xfId="1" applyNumberFormat="1" applyFont="1" applyFill="1" applyBorder="1" applyAlignment="1">
      <alignment horizontal="center"/>
    </xf>
    <xf numFmtId="43" fontId="23" fillId="15" borderId="19" xfId="1" applyNumberFormat="1" applyFont="1" applyFill="1" applyBorder="1" applyAlignment="1">
      <alignment horizontal="center"/>
    </xf>
    <xf numFmtId="43" fontId="23" fillId="15" borderId="3" xfId="1" applyNumberFormat="1" applyFont="1" applyFill="1" applyBorder="1" applyAlignment="1">
      <alignment horizontal="center"/>
    </xf>
    <xf numFmtId="0" fontId="20" fillId="0" borderId="0" xfId="0" applyFont="1" applyFill="1" applyProtection="1">
      <protection locked="0"/>
    </xf>
    <xf numFmtId="43" fontId="4" fillId="0" borderId="0" xfId="0" applyNumberFormat="1" applyFont="1" applyProtection="1">
      <protection locked="0"/>
    </xf>
    <xf numFmtId="0" fontId="0" fillId="16" borderId="19" xfId="0" applyFill="1" applyBorder="1" applyAlignment="1" applyProtection="1">
      <alignment horizontal="center" vertical="center" wrapText="1"/>
    </xf>
    <xf numFmtId="0" fontId="0" fillId="15" borderId="19" xfId="0" applyFill="1" applyBorder="1" applyAlignment="1" applyProtection="1">
      <alignment horizontal="center" vertical="center" wrapText="1"/>
    </xf>
    <xf numFmtId="0" fontId="0" fillId="17" borderId="19" xfId="0" applyFill="1" applyBorder="1" applyAlignment="1" applyProtection="1">
      <alignment horizontal="center" wrapText="1"/>
    </xf>
    <xf numFmtId="0" fontId="4" fillId="16" borderId="19" xfId="0" applyFont="1" applyFill="1" applyBorder="1" applyAlignment="1" applyProtection="1">
      <alignment horizontal="center" vertical="center" wrapText="1"/>
    </xf>
    <xf numFmtId="0" fontId="4" fillId="15" borderId="19" xfId="0" applyFont="1" applyFill="1" applyBorder="1" applyAlignment="1" applyProtection="1">
      <alignment horizontal="center" vertical="center" wrapText="1"/>
    </xf>
    <xf numFmtId="0" fontId="0" fillId="16" borderId="19" xfId="0" applyFill="1" applyBorder="1" applyAlignment="1" applyProtection="1">
      <alignment wrapText="1"/>
    </xf>
    <xf numFmtId="0" fontId="0" fillId="15" borderId="19" xfId="0" applyFill="1" applyBorder="1" applyAlignment="1" applyProtection="1">
      <alignment wrapText="1"/>
    </xf>
    <xf numFmtId="0" fontId="0" fillId="24" borderId="19" xfId="0" applyFill="1" applyBorder="1" applyAlignment="1" applyProtection="1">
      <alignment wrapText="1"/>
    </xf>
    <xf numFmtId="43" fontId="4" fillId="16" borderId="19" xfId="1" applyNumberFormat="1" applyFont="1" applyFill="1" applyBorder="1" applyAlignment="1" applyProtection="1">
      <alignment vertical="center"/>
    </xf>
    <xf numFmtId="43" fontId="4" fillId="15" borderId="19" xfId="1" applyNumberFormat="1" applyFont="1" applyFill="1" applyBorder="1" applyAlignment="1" applyProtection="1">
      <alignment vertical="center"/>
    </xf>
    <xf numFmtId="169" fontId="17" fillId="15" borderId="19" xfId="0" applyNumberFormat="1" applyFont="1" applyFill="1" applyBorder="1" applyAlignment="1" applyProtection="1">
      <alignment vertical="center"/>
    </xf>
    <xf numFmtId="169" fontId="4" fillId="15" borderId="24" xfId="0" applyNumberFormat="1" applyFont="1" applyFill="1" applyBorder="1" applyAlignment="1" applyProtection="1">
      <alignment vertical="center"/>
    </xf>
    <xf numFmtId="169" fontId="4" fillId="16" borderId="19" xfId="0" applyNumberFormat="1" applyFont="1" applyFill="1" applyBorder="1" applyAlignment="1" applyProtection="1">
      <alignment vertical="center"/>
    </xf>
    <xf numFmtId="169" fontId="4" fillId="16" borderId="24" xfId="0" applyNumberFormat="1" applyFont="1" applyFill="1" applyBorder="1" applyAlignment="1" applyProtection="1">
      <alignment vertical="center"/>
    </xf>
    <xf numFmtId="169" fontId="0" fillId="23" borderId="19" xfId="0" applyNumberFormat="1" applyFill="1" applyBorder="1" applyProtection="1"/>
    <xf numFmtId="43" fontId="4" fillId="16" borderId="24" xfId="1" applyNumberFormat="1" applyFont="1" applyFill="1" applyBorder="1" applyAlignment="1" applyProtection="1">
      <alignment vertical="center"/>
    </xf>
    <xf numFmtId="43" fontId="4" fillId="15" borderId="24" xfId="1" applyNumberFormat="1" applyFont="1" applyFill="1" applyBorder="1" applyAlignment="1" applyProtection="1">
      <alignment vertical="center"/>
    </xf>
    <xf numFmtId="169" fontId="0" fillId="30" borderId="19" xfId="0" applyNumberFormat="1" applyFill="1" applyBorder="1" applyProtection="1"/>
    <xf numFmtId="169" fontId="0" fillId="32" borderId="19" xfId="0" applyNumberFormat="1" applyFill="1" applyBorder="1" applyProtection="1"/>
    <xf numFmtId="169" fontId="0" fillId="28" borderId="19" xfId="0" applyNumberFormat="1" applyFill="1" applyBorder="1" applyProtection="1"/>
    <xf numFmtId="169" fontId="0" fillId="29" borderId="19" xfId="0" applyNumberFormat="1" applyFill="1" applyBorder="1" applyProtection="1"/>
    <xf numFmtId="169" fontId="0" fillId="18" borderId="19" xfId="0" applyNumberFormat="1" applyFill="1" applyBorder="1" applyProtection="1"/>
    <xf numFmtId="43" fontId="0" fillId="23" borderId="19" xfId="0" applyNumberFormat="1" applyFont="1" applyFill="1" applyBorder="1" applyProtection="1"/>
    <xf numFmtId="43" fontId="0" fillId="18" borderId="19" xfId="0" applyNumberFormat="1" applyFont="1" applyFill="1" applyBorder="1" applyProtection="1"/>
    <xf numFmtId="43" fontId="5" fillId="0" borderId="0" xfId="0" applyNumberFormat="1" applyFont="1" applyProtection="1"/>
    <xf numFmtId="0" fontId="6" fillId="0" borderId="0" xfId="0" applyFont="1" applyAlignment="1" applyProtection="1">
      <alignment vertical="top"/>
    </xf>
    <xf numFmtId="43" fontId="6" fillId="0" borderId="0" xfId="0" applyNumberFormat="1" applyFont="1" applyFill="1" applyProtection="1"/>
    <xf numFmtId="43" fontId="6" fillId="0" borderId="9" xfId="1" applyNumberFormat="1" applyFont="1" applyFill="1" applyBorder="1" applyProtection="1"/>
    <xf numFmtId="43" fontId="5" fillId="0" borderId="0" xfId="0" applyNumberFormat="1" applyFont="1" applyFill="1" applyProtection="1"/>
    <xf numFmtId="43" fontId="5" fillId="30" borderId="0" xfId="0" applyNumberFormat="1" applyFont="1" applyFill="1" applyProtection="1"/>
    <xf numFmtId="43" fontId="5" fillId="32" borderId="0" xfId="0" applyNumberFormat="1" applyFont="1" applyFill="1" applyProtection="1"/>
    <xf numFmtId="43" fontId="5" fillId="28" borderId="0" xfId="0" applyNumberFormat="1" applyFont="1" applyFill="1" applyProtection="1"/>
    <xf numFmtId="43" fontId="5" fillId="29" borderId="0" xfId="0" applyNumberFormat="1" applyFont="1" applyFill="1" applyProtection="1"/>
    <xf numFmtId="0" fontId="6" fillId="0" borderId="0" xfId="0" applyFont="1" applyProtection="1"/>
    <xf numFmtId="0" fontId="6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10" fontId="24" fillId="0" borderId="0" xfId="2" applyNumberFormat="1" applyFont="1" applyFill="1" applyProtection="1"/>
    <xf numFmtId="169" fontId="4" fillId="42" borderId="19" xfId="0" applyNumberFormat="1" applyFont="1" applyFill="1" applyBorder="1" applyAlignment="1" applyProtection="1">
      <alignment vertical="center"/>
    </xf>
    <xf numFmtId="169" fontId="4" fillId="46" borderId="24" xfId="0" applyNumberFormat="1" applyFont="1" applyFill="1" applyBorder="1" applyAlignment="1" applyProtection="1">
      <alignment vertical="center"/>
    </xf>
    <xf numFmtId="169" fontId="4" fillId="48" borderId="24" xfId="0" applyNumberFormat="1" applyFont="1" applyFill="1" applyBorder="1" applyAlignment="1" applyProtection="1">
      <alignment vertical="center"/>
    </xf>
    <xf numFmtId="169" fontId="4" fillId="56" borderId="19" xfId="0" applyNumberFormat="1" applyFont="1" applyFill="1" applyBorder="1" applyAlignment="1" applyProtection="1">
      <alignment vertical="center"/>
    </xf>
    <xf numFmtId="169" fontId="4" fillId="56" borderId="24" xfId="0" applyNumberFormat="1" applyFont="1" applyFill="1" applyBorder="1" applyAlignment="1" applyProtection="1">
      <alignment vertical="center"/>
    </xf>
    <xf numFmtId="169" fontId="4" fillId="23" borderId="19" xfId="0" applyNumberFormat="1" applyFont="1" applyFill="1" applyBorder="1" applyProtection="1"/>
    <xf numFmtId="169" fontId="4" fillId="14" borderId="19" xfId="1" applyNumberFormat="1" applyFont="1" applyFill="1" applyBorder="1" applyProtection="1">
      <protection locked="0"/>
    </xf>
    <xf numFmtId="0" fontId="4" fillId="18" borderId="19" xfId="0" applyFont="1" applyFill="1" applyBorder="1" applyAlignment="1" applyProtection="1">
      <alignment horizontal="center" vertical="center"/>
    </xf>
    <xf numFmtId="169" fontId="4" fillId="14" borderId="24" xfId="1" applyNumberFormat="1" applyFont="1" applyFill="1" applyBorder="1" applyProtection="1">
      <protection locked="0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 wrapText="1"/>
    </xf>
    <xf numFmtId="0" fontId="0" fillId="6" borderId="3" xfId="0" applyFill="1" applyBorder="1" applyAlignment="1" applyProtection="1">
      <alignment horizontal="left"/>
    </xf>
    <xf numFmtId="43" fontId="4" fillId="55" borderId="3" xfId="1" applyNumberFormat="1" applyFont="1" applyFill="1" applyBorder="1"/>
    <xf numFmtId="43" fontId="4" fillId="55" borderId="19" xfId="1" applyNumberFormat="1" applyFont="1" applyFill="1" applyBorder="1"/>
    <xf numFmtId="43" fontId="4" fillId="55" borderId="1" xfId="1" applyNumberFormat="1" applyFont="1" applyFill="1" applyBorder="1"/>
    <xf numFmtId="43" fontId="6" fillId="55" borderId="1" xfId="1" applyNumberFormat="1" applyFont="1" applyFill="1" applyBorder="1"/>
    <xf numFmtId="43" fontId="1" fillId="15" borderId="19" xfId="1" applyNumberFormat="1" applyFill="1" applyBorder="1"/>
    <xf numFmtId="43" fontId="0" fillId="18" borderId="19" xfId="0" applyNumberFormat="1" applyFill="1" applyBorder="1" applyProtection="1"/>
    <xf numFmtId="43" fontId="0" fillId="0" borderId="19" xfId="0" applyNumberFormat="1" applyFill="1" applyBorder="1" applyProtection="1"/>
    <xf numFmtId="43" fontId="1" fillId="55" borderId="1" xfId="1" applyNumberFormat="1" applyFill="1" applyBorder="1"/>
    <xf numFmtId="43" fontId="4" fillId="17" borderId="0" xfId="0" applyNumberFormat="1" applyFont="1" applyFill="1" applyProtection="1">
      <protection locked="0"/>
    </xf>
    <xf numFmtId="9" fontId="25" fillId="19" borderId="11" xfId="0" applyNumberFormat="1" applyFont="1" applyFill="1" applyBorder="1" applyProtection="1">
      <protection locked="0"/>
    </xf>
    <xf numFmtId="9" fontId="25" fillId="19" borderId="12" xfId="0" applyNumberFormat="1" applyFont="1" applyFill="1" applyBorder="1" applyProtection="1">
      <protection locked="0"/>
    </xf>
    <xf numFmtId="167" fontId="25" fillId="19" borderId="14" xfId="0" applyNumberFormat="1" applyFont="1" applyFill="1" applyBorder="1" applyProtection="1">
      <protection locked="0"/>
    </xf>
    <xf numFmtId="9" fontId="25" fillId="19" borderId="0" xfId="0" applyNumberFormat="1" applyFont="1" applyFill="1" applyBorder="1" applyProtection="1">
      <protection locked="0"/>
    </xf>
    <xf numFmtId="0" fontId="16" fillId="20" borderId="0" xfId="0" applyFont="1" applyFill="1" applyProtection="1">
      <protection locked="0"/>
    </xf>
    <xf numFmtId="0" fontId="4" fillId="21" borderId="17" xfId="0" applyFont="1" applyFill="1" applyBorder="1" applyAlignment="1" applyProtection="1">
      <alignment vertical="center" wrapText="1"/>
      <protection locked="0"/>
    </xf>
    <xf numFmtId="0" fontId="0" fillId="15" borderId="1" xfId="0" applyFill="1" applyBorder="1" applyAlignment="1" applyProtection="1">
      <alignment wrapText="1"/>
    </xf>
    <xf numFmtId="0" fontId="0" fillId="15" borderId="2" xfId="0" applyFill="1" applyBorder="1" applyAlignment="1" applyProtection="1">
      <alignment wrapText="1"/>
    </xf>
    <xf numFmtId="43" fontId="1" fillId="15" borderId="1" xfId="1" applyNumberFormat="1" applyFill="1" applyBorder="1" applyProtection="1"/>
    <xf numFmtId="43" fontId="1" fillId="15" borderId="2" xfId="1" applyNumberFormat="1" applyFill="1" applyBorder="1" applyProtection="1"/>
    <xf numFmtId="10" fontId="4" fillId="16" borderId="36" xfId="2" applyNumberFormat="1" applyFont="1" applyFill="1" applyBorder="1" applyAlignment="1" applyProtection="1">
      <alignment horizontal="center" vertical="center"/>
    </xf>
    <xf numFmtId="10" fontId="4" fillId="16" borderId="19" xfId="2" applyNumberFormat="1" applyFont="1" applyFill="1" applyBorder="1" applyAlignment="1" applyProtection="1">
      <alignment horizontal="center" vertical="center"/>
    </xf>
    <xf numFmtId="0" fontId="4" fillId="16" borderId="25" xfId="0" applyFont="1" applyFill="1" applyBorder="1" applyAlignment="1" applyProtection="1">
      <alignment vertical="center" wrapText="1"/>
    </xf>
    <xf numFmtId="169" fontId="4" fillId="16" borderId="26" xfId="0" applyNumberFormat="1" applyFont="1" applyFill="1" applyBorder="1" applyAlignment="1" applyProtection="1">
      <alignment vertical="center"/>
    </xf>
    <xf numFmtId="169" fontId="4" fillId="16" borderId="27" xfId="0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9" fontId="1" fillId="55" borderId="1" xfId="2" applyFill="1" applyBorder="1"/>
    <xf numFmtId="0" fontId="0" fillId="5" borderId="1" xfId="0" applyFill="1" applyBorder="1" applyProtection="1">
      <protection locked="0"/>
    </xf>
    <xf numFmtId="0" fontId="0" fillId="27" borderId="0" xfId="0" applyFont="1" applyFill="1" applyProtection="1">
      <protection locked="0"/>
    </xf>
    <xf numFmtId="0" fontId="0" fillId="27" borderId="0" xfId="0" applyFill="1" applyBorder="1" applyAlignment="1" applyProtection="1">
      <alignment horizontal="center" wrapText="1"/>
      <protection locked="0"/>
    </xf>
    <xf numFmtId="0" fontId="3" fillId="0" borderId="0" xfId="0" applyFont="1" applyFill="1"/>
    <xf numFmtId="43" fontId="1" fillId="13" borderId="1" xfId="1" applyNumberFormat="1" applyFill="1" applyBorder="1" applyProtection="1">
      <protection locked="0"/>
    </xf>
    <xf numFmtId="0" fontId="26" fillId="20" borderId="0" xfId="0" applyFont="1" applyFill="1" applyBorder="1" applyProtection="1">
      <protection locked="0"/>
    </xf>
    <xf numFmtId="0" fontId="0" fillId="5" borderId="1" xfId="0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5" borderId="1" xfId="0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6" fillId="0" borderId="1" xfId="0" applyFont="1" applyFill="1" applyBorder="1" applyAlignment="1">
      <alignment horizontal="left"/>
    </xf>
    <xf numFmtId="0" fontId="0" fillId="8" borderId="1" xfId="0" applyFill="1" applyBorder="1" applyAlignment="1" applyProtection="1">
      <alignment horizontal="center"/>
    </xf>
    <xf numFmtId="0" fontId="0" fillId="8" borderId="2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4" borderId="1" xfId="0" applyFill="1" applyBorder="1"/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15" borderId="19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/>
    <xf numFmtId="0" fontId="4" fillId="0" borderId="6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57" borderId="1" xfId="0" applyFill="1" applyBorder="1"/>
    <xf numFmtId="166" fontId="4" fillId="0" borderId="9" xfId="0" applyNumberFormat="1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top"/>
      <protection locked="0"/>
    </xf>
    <xf numFmtId="0" fontId="0" fillId="5" borderId="4" xfId="0" applyFill="1" applyBorder="1" applyAlignment="1" applyProtection="1">
      <alignment horizontal="left" vertical="top"/>
      <protection locked="0"/>
    </xf>
    <xf numFmtId="0" fontId="0" fillId="5" borderId="3" xfId="0" applyFill="1" applyBorder="1" applyAlignment="1" applyProtection="1">
      <alignment horizontal="left" vertical="top"/>
      <protection locked="0"/>
    </xf>
    <xf numFmtId="0" fontId="27" fillId="5" borderId="2" xfId="0" applyFont="1" applyFill="1" applyBorder="1" applyAlignment="1" applyProtection="1">
      <alignment horizontal="left" vertical="top"/>
      <protection locked="0"/>
    </xf>
    <xf numFmtId="0" fontId="27" fillId="5" borderId="4" xfId="0" applyFont="1" applyFill="1" applyBorder="1" applyAlignment="1" applyProtection="1">
      <alignment horizontal="left" vertical="top"/>
      <protection locked="0"/>
    </xf>
    <xf numFmtId="0" fontId="27" fillId="5" borderId="3" xfId="0" applyFont="1" applyFill="1" applyBorder="1" applyAlignment="1" applyProtection="1">
      <alignment horizontal="left" vertical="top"/>
      <protection locked="0"/>
    </xf>
    <xf numFmtId="0" fontId="0" fillId="14" borderId="28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19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</xf>
    <xf numFmtId="0" fontId="1" fillId="14" borderId="28" xfId="1" applyNumberFormat="1" applyFill="1" applyBorder="1" applyAlignment="1" applyProtection="1">
      <alignment horizontal="center" vertical="center" wrapText="1"/>
      <protection locked="0"/>
    </xf>
    <xf numFmtId="0" fontId="1" fillId="14" borderId="19" xfId="1" applyNumberFormat="1" applyFill="1" applyBorder="1" applyAlignment="1" applyProtection="1">
      <alignment horizontal="center" vertical="center" wrapText="1"/>
      <protection locked="0"/>
    </xf>
    <xf numFmtId="0" fontId="0" fillId="14" borderId="28" xfId="1" applyNumberFormat="1" applyFont="1" applyFill="1" applyBorder="1" applyAlignment="1" applyProtection="1">
      <alignment horizontal="left" vertical="center" wrapText="1"/>
      <protection locked="0"/>
    </xf>
    <xf numFmtId="0" fontId="0" fillId="14" borderId="19" xfId="1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</xf>
    <xf numFmtId="0" fontId="0" fillId="15" borderId="1" xfId="0" applyFill="1" applyBorder="1" applyAlignment="1" applyProtection="1">
      <alignment horizontal="center" vertical="center" wrapText="1"/>
    </xf>
    <xf numFmtId="0" fontId="0" fillId="15" borderId="2" xfId="0" applyFill="1" applyBorder="1" applyAlignment="1" applyProtection="1">
      <alignment horizontal="center" vertical="center" wrapText="1"/>
    </xf>
    <xf numFmtId="0" fontId="0" fillId="17" borderId="19" xfId="0" applyFill="1" applyBorder="1" applyAlignment="1" applyProtection="1">
      <alignment horizontal="center" wrapText="1"/>
    </xf>
  </cellXfs>
  <cellStyles count="3">
    <cellStyle name="Komma" xfId="1" builtinId="3" customBuiltin="1"/>
    <cellStyle name="Prozent" xfId="2" builtinId="5" customBuiltin="1"/>
    <cellStyle name="Standard" xfId="0" builtinId="0" customBuiltin="1"/>
  </cellStyles>
  <dxfs count="0"/>
  <tableStyles count="0" defaultTableStyle="TableStyleMedium2" defaultPivotStyle="PivotStyleLight16"/>
  <colors>
    <mruColors>
      <color rgb="FFFF7C80"/>
      <color rgb="FFCC00CC"/>
      <color rgb="FFEAD2C8"/>
      <color rgb="FFCC3300"/>
      <color rgb="FFA50021"/>
      <color rgb="FF663300"/>
      <color rgb="FF666633"/>
      <color rgb="FFFF3399"/>
      <color rgb="FF00CC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2" sqref="A2"/>
    </sheetView>
  </sheetViews>
  <sheetFormatPr baseColWidth="10" defaultRowHeight="14.4" x14ac:dyDescent="0.3"/>
  <cols>
    <col min="1" max="1" width="11.44140625" customWidth="1"/>
  </cols>
  <sheetData>
    <row r="1" spans="1:11" ht="18" x14ac:dyDescent="0.35">
      <c r="A1" s="1" t="s">
        <v>0</v>
      </c>
      <c r="B1" s="2"/>
      <c r="C1" s="2"/>
      <c r="D1" s="2"/>
      <c r="E1" s="415" t="s">
        <v>179</v>
      </c>
    </row>
    <row r="2" spans="1:11" x14ac:dyDescent="0.3">
      <c r="A2" s="4" t="s">
        <v>1</v>
      </c>
      <c r="B2" s="2"/>
      <c r="C2" s="2"/>
      <c r="D2" s="2"/>
    </row>
    <row r="4" spans="1:11" x14ac:dyDescent="0.3">
      <c r="A4" t="s">
        <v>2</v>
      </c>
    </row>
    <row r="5" spans="1:11" x14ac:dyDescent="0.3">
      <c r="A5" t="s">
        <v>174</v>
      </c>
    </row>
    <row r="6" spans="1:11" x14ac:dyDescent="0.3">
      <c r="A6" t="s">
        <v>182</v>
      </c>
    </row>
    <row r="7" spans="1:11" x14ac:dyDescent="0.3">
      <c r="A7" t="s">
        <v>4</v>
      </c>
    </row>
    <row r="8" spans="1:11" x14ac:dyDescent="0.3">
      <c r="A8" t="s">
        <v>183</v>
      </c>
    </row>
    <row r="9" spans="1:11" x14ac:dyDescent="0.3">
      <c r="A9" t="s">
        <v>184</v>
      </c>
    </row>
    <row r="10" spans="1:11" x14ac:dyDescent="0.3">
      <c r="A10" t="s">
        <v>187</v>
      </c>
    </row>
    <row r="11" spans="1:11" x14ac:dyDescent="0.3">
      <c r="A11" t="s">
        <v>3</v>
      </c>
    </row>
    <row r="12" spans="1:11" x14ac:dyDescent="0.3">
      <c r="A12" t="s">
        <v>5</v>
      </c>
      <c r="G12" s="213"/>
      <c r="H12" s="214"/>
      <c r="I12" s="215"/>
      <c r="J12" s="216" t="s">
        <v>161</v>
      </c>
      <c r="K12" s="212"/>
    </row>
    <row r="13" spans="1:11" x14ac:dyDescent="0.3">
      <c r="A13" t="s">
        <v>6</v>
      </c>
    </row>
    <row r="14" spans="1:11" x14ac:dyDescent="0.3">
      <c r="A14" t="s">
        <v>169</v>
      </c>
    </row>
    <row r="16" spans="1:11" x14ac:dyDescent="0.3">
      <c r="A16" s="5" t="s">
        <v>7</v>
      </c>
    </row>
  </sheetData>
  <sheetProtection algorithmName="SHA-512" hashValue="99i9HEW94437X1ofrgbeGqmWU2fKL3KFCWOY3RcS7wjE6alsH9JJzlSo9WbGQcYSq6neH/2z8JwR2vNxEXYKMA==" saltValue="krWnA/hH/Wdw0tWaTcOifQ==" spinCount="100000" sheet="1" objects="1" scenarios="1"/>
  <pageMargins left="0.70866141732283516" right="0.70866141732283516" top="0.78740157480315021" bottom="0.78740157480315021" header="0.31496062992126012" footer="0.31496062992126012"/>
  <pageSetup paperSize="9" scale="76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workbookViewId="0">
      <selection activeCell="B8" sqref="B8"/>
    </sheetView>
  </sheetViews>
  <sheetFormatPr baseColWidth="10" defaultRowHeight="14.4" x14ac:dyDescent="0.3"/>
  <cols>
    <col min="1" max="1" width="47.33203125" bestFit="1" customWidth="1"/>
    <col min="2" max="13" width="13" customWidth="1"/>
    <col min="14" max="17" width="13" hidden="1" customWidth="1"/>
    <col min="18" max="19" width="11.44140625" customWidth="1"/>
    <col min="20" max="20" width="23.44140625" customWidth="1"/>
    <col min="21" max="21" width="11.44140625" customWidth="1"/>
  </cols>
  <sheetData>
    <row r="1" spans="1:20" ht="18" x14ac:dyDescent="0.35">
      <c r="A1" s="6" t="s">
        <v>0</v>
      </c>
      <c r="B1" s="3" t="str">
        <f>Ausfüllhilfe!E1</f>
        <v>Version 2022.1.0</v>
      </c>
    </row>
    <row r="2" spans="1:20" x14ac:dyDescent="0.3">
      <c r="A2" s="7" t="s">
        <v>8</v>
      </c>
    </row>
    <row r="3" spans="1:20" x14ac:dyDescent="0.3">
      <c r="A3" s="271">
        <f>Finanzierung_Gemeinde!U5</f>
        <v>0</v>
      </c>
    </row>
    <row r="4" spans="1:20" x14ac:dyDescent="0.3">
      <c r="A4" s="271">
        <f>Finanzierung_regional!X10</f>
        <v>0</v>
      </c>
    </row>
    <row r="5" spans="1:20" x14ac:dyDescent="0.3">
      <c r="A5" s="422" t="s">
        <v>9</v>
      </c>
      <c r="B5" s="423" t="s">
        <v>10</v>
      </c>
      <c r="C5" s="423"/>
      <c r="D5" s="423" t="s">
        <v>11</v>
      </c>
      <c r="E5" s="423"/>
      <c r="F5" s="423" t="s">
        <v>12</v>
      </c>
      <c r="G5" s="423"/>
      <c r="H5" s="423" t="s">
        <v>13</v>
      </c>
      <c r="I5" s="423"/>
      <c r="J5" s="423" t="s">
        <v>14</v>
      </c>
      <c r="K5" s="423"/>
      <c r="L5" s="423" t="s">
        <v>15</v>
      </c>
      <c r="M5" s="423"/>
      <c r="N5" s="423" t="s">
        <v>16</v>
      </c>
      <c r="O5" s="423"/>
      <c r="P5" s="423" t="s">
        <v>17</v>
      </c>
      <c r="Q5" s="423"/>
      <c r="R5" s="424" t="s">
        <v>18</v>
      </c>
      <c r="S5" s="424"/>
      <c r="T5" s="424"/>
    </row>
    <row r="6" spans="1:20" x14ac:dyDescent="0.3">
      <c r="A6" s="422"/>
      <c r="B6" s="8" t="s">
        <v>19</v>
      </c>
      <c r="C6" s="8" t="s">
        <v>20</v>
      </c>
      <c r="D6" s="8" t="s">
        <v>19</v>
      </c>
      <c r="E6" s="8" t="s">
        <v>20</v>
      </c>
      <c r="F6" s="8" t="s">
        <v>19</v>
      </c>
      <c r="G6" s="8" t="s">
        <v>20</v>
      </c>
      <c r="H6" s="8" t="s">
        <v>19</v>
      </c>
      <c r="I6" s="8" t="s">
        <v>20</v>
      </c>
      <c r="J6" s="8" t="s">
        <v>19</v>
      </c>
      <c r="K6" s="8" t="s">
        <v>20</v>
      </c>
      <c r="L6" s="8" t="s">
        <v>19</v>
      </c>
      <c r="M6" s="8" t="s">
        <v>20</v>
      </c>
      <c r="N6" s="8" t="s">
        <v>19</v>
      </c>
      <c r="O6" s="8" t="s">
        <v>20</v>
      </c>
      <c r="P6" s="8" t="s">
        <v>19</v>
      </c>
      <c r="Q6" s="8" t="s">
        <v>20</v>
      </c>
      <c r="R6" s="424"/>
      <c r="S6" s="424"/>
      <c r="T6" s="424"/>
    </row>
    <row r="7" spans="1:20" ht="6.75" customHeight="1" x14ac:dyDescent="0.3"/>
    <row r="8" spans="1:20" x14ac:dyDescent="0.3">
      <c r="A8" s="8" t="s">
        <v>21</v>
      </c>
      <c r="B8" s="100"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9">
        <v>0</v>
      </c>
      <c r="O8" s="9">
        <v>0</v>
      </c>
      <c r="P8" s="9">
        <v>0</v>
      </c>
      <c r="Q8" s="9">
        <v>0</v>
      </c>
      <c r="R8" s="425"/>
      <c r="S8" s="425"/>
      <c r="T8" s="425"/>
    </row>
    <row r="9" spans="1:20" ht="6.75" customHeight="1" x14ac:dyDescent="0.3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"/>
      <c r="O9" s="10"/>
      <c r="P9" s="10"/>
      <c r="Q9" s="10"/>
      <c r="R9" s="10"/>
      <c r="S9" s="10"/>
      <c r="T9" s="10"/>
    </row>
    <row r="10" spans="1:20" x14ac:dyDescent="0.3">
      <c r="A10" s="8" t="s">
        <v>22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1">
        <v>0</v>
      </c>
      <c r="O10" s="11">
        <v>0</v>
      </c>
      <c r="P10" s="11">
        <v>0</v>
      </c>
      <c r="Q10" s="11">
        <v>0</v>
      </c>
      <c r="R10" s="421"/>
      <c r="S10" s="421"/>
      <c r="T10" s="421"/>
    </row>
    <row r="11" spans="1:20" x14ac:dyDescent="0.3">
      <c r="A11" s="8" t="s">
        <v>23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1">
        <v>0</v>
      </c>
      <c r="O11" s="11">
        <v>0</v>
      </c>
      <c r="P11" s="11">
        <v>0</v>
      </c>
      <c r="Q11" s="11">
        <v>0</v>
      </c>
      <c r="R11" s="421"/>
      <c r="S11" s="421"/>
      <c r="T11" s="421"/>
    </row>
    <row r="12" spans="1:20" x14ac:dyDescent="0.3">
      <c r="A12" s="8" t="s">
        <v>24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1">
        <v>0</v>
      </c>
      <c r="O12" s="11">
        <v>0</v>
      </c>
      <c r="P12" s="11">
        <v>0</v>
      </c>
      <c r="Q12" s="11">
        <v>0</v>
      </c>
      <c r="R12" s="421"/>
      <c r="S12" s="421"/>
      <c r="T12" s="421"/>
    </row>
    <row r="13" spans="1:20" x14ac:dyDescent="0.3">
      <c r="A13" s="8" t="s">
        <v>25</v>
      </c>
      <c r="B13" s="12" t="e">
        <f t="shared" ref="B13:Q13" si="0">B8/B10</f>
        <v>#DIV/0!</v>
      </c>
      <c r="C13" s="12" t="e">
        <f t="shared" si="0"/>
        <v>#DIV/0!</v>
      </c>
      <c r="D13" s="12" t="e">
        <f t="shared" si="0"/>
        <v>#DIV/0!</v>
      </c>
      <c r="E13" s="12" t="e">
        <f t="shared" si="0"/>
        <v>#DIV/0!</v>
      </c>
      <c r="F13" s="12" t="e">
        <f t="shared" si="0"/>
        <v>#DIV/0!</v>
      </c>
      <c r="G13" s="12" t="e">
        <f t="shared" si="0"/>
        <v>#DIV/0!</v>
      </c>
      <c r="H13" s="12" t="e">
        <f t="shared" si="0"/>
        <v>#DIV/0!</v>
      </c>
      <c r="I13" s="12" t="e">
        <f t="shared" si="0"/>
        <v>#DIV/0!</v>
      </c>
      <c r="J13" s="12" t="e">
        <f t="shared" si="0"/>
        <v>#DIV/0!</v>
      </c>
      <c r="K13" s="12" t="e">
        <f t="shared" si="0"/>
        <v>#DIV/0!</v>
      </c>
      <c r="L13" s="12" t="e">
        <f t="shared" si="0"/>
        <v>#DIV/0!</v>
      </c>
      <c r="M13" s="12" t="e">
        <f t="shared" si="0"/>
        <v>#DIV/0!</v>
      </c>
      <c r="N13" s="12" t="e">
        <f t="shared" si="0"/>
        <v>#DIV/0!</v>
      </c>
      <c r="O13" s="12" t="e">
        <f t="shared" si="0"/>
        <v>#DIV/0!</v>
      </c>
      <c r="P13" s="12" t="e">
        <f t="shared" si="0"/>
        <v>#DIV/0!</v>
      </c>
      <c r="Q13" s="12" t="e">
        <f t="shared" si="0"/>
        <v>#DIV/0!</v>
      </c>
      <c r="R13" s="426" t="s">
        <v>26</v>
      </c>
      <c r="S13" s="426"/>
      <c r="T13" s="426"/>
    </row>
    <row r="14" spans="1:20" x14ac:dyDescent="0.3">
      <c r="A14" s="8" t="s">
        <v>27</v>
      </c>
      <c r="B14" s="12" t="e">
        <f t="shared" ref="B14:Q14" si="1">B8/B11</f>
        <v>#DIV/0!</v>
      </c>
      <c r="C14" s="12" t="e">
        <f t="shared" si="1"/>
        <v>#DIV/0!</v>
      </c>
      <c r="D14" s="12" t="e">
        <f t="shared" si="1"/>
        <v>#DIV/0!</v>
      </c>
      <c r="E14" s="12" t="e">
        <f t="shared" si="1"/>
        <v>#DIV/0!</v>
      </c>
      <c r="F14" s="12" t="e">
        <f t="shared" si="1"/>
        <v>#DIV/0!</v>
      </c>
      <c r="G14" s="12" t="e">
        <f t="shared" si="1"/>
        <v>#DIV/0!</v>
      </c>
      <c r="H14" s="12" t="e">
        <f t="shared" si="1"/>
        <v>#DIV/0!</v>
      </c>
      <c r="I14" s="12" t="e">
        <f t="shared" si="1"/>
        <v>#DIV/0!</v>
      </c>
      <c r="J14" s="12" t="e">
        <f t="shared" si="1"/>
        <v>#DIV/0!</v>
      </c>
      <c r="K14" s="12" t="e">
        <f t="shared" si="1"/>
        <v>#DIV/0!</v>
      </c>
      <c r="L14" s="12" t="e">
        <f t="shared" si="1"/>
        <v>#DIV/0!</v>
      </c>
      <c r="M14" s="12" t="e">
        <f t="shared" si="1"/>
        <v>#DIV/0!</v>
      </c>
      <c r="N14" s="12" t="e">
        <f t="shared" si="1"/>
        <v>#DIV/0!</v>
      </c>
      <c r="O14" s="12" t="e">
        <f t="shared" si="1"/>
        <v>#DIV/0!</v>
      </c>
      <c r="P14" s="12" t="e">
        <f t="shared" si="1"/>
        <v>#DIV/0!</v>
      </c>
      <c r="Q14" s="12" t="e">
        <f t="shared" si="1"/>
        <v>#DIV/0!</v>
      </c>
      <c r="R14" s="426" t="s">
        <v>26</v>
      </c>
      <c r="S14" s="426"/>
      <c r="T14" s="426"/>
    </row>
    <row r="15" spans="1:20" x14ac:dyDescent="0.3">
      <c r="A15" s="8" t="s">
        <v>28</v>
      </c>
      <c r="B15" s="12" t="e">
        <f t="shared" ref="B15:Q15" si="2">B11/B12</f>
        <v>#DIV/0!</v>
      </c>
      <c r="C15" s="12" t="e">
        <f t="shared" si="2"/>
        <v>#DIV/0!</v>
      </c>
      <c r="D15" s="12" t="e">
        <f t="shared" si="2"/>
        <v>#DIV/0!</v>
      </c>
      <c r="E15" s="12" t="e">
        <f t="shared" si="2"/>
        <v>#DIV/0!</v>
      </c>
      <c r="F15" s="12" t="e">
        <f t="shared" si="2"/>
        <v>#DIV/0!</v>
      </c>
      <c r="G15" s="12" t="e">
        <f t="shared" si="2"/>
        <v>#DIV/0!</v>
      </c>
      <c r="H15" s="12" t="e">
        <f t="shared" si="2"/>
        <v>#DIV/0!</v>
      </c>
      <c r="I15" s="12" t="e">
        <f t="shared" si="2"/>
        <v>#DIV/0!</v>
      </c>
      <c r="J15" s="12" t="e">
        <f t="shared" si="2"/>
        <v>#DIV/0!</v>
      </c>
      <c r="K15" s="12" t="e">
        <f t="shared" si="2"/>
        <v>#DIV/0!</v>
      </c>
      <c r="L15" s="12" t="e">
        <f t="shared" si="2"/>
        <v>#DIV/0!</v>
      </c>
      <c r="M15" s="12" t="e">
        <f t="shared" si="2"/>
        <v>#DIV/0!</v>
      </c>
      <c r="N15" s="12" t="e">
        <f t="shared" si="2"/>
        <v>#DIV/0!</v>
      </c>
      <c r="O15" s="12" t="e">
        <f t="shared" si="2"/>
        <v>#DIV/0!</v>
      </c>
      <c r="P15" s="12" t="e">
        <f t="shared" si="2"/>
        <v>#DIV/0!</v>
      </c>
      <c r="Q15" s="12" t="e">
        <f t="shared" si="2"/>
        <v>#DIV/0!</v>
      </c>
      <c r="R15" s="426" t="s">
        <v>26</v>
      </c>
      <c r="S15" s="426"/>
      <c r="T15" s="426"/>
    </row>
  </sheetData>
  <sheetProtection algorithmName="SHA-512" hashValue="CZXH/FDAU/u61YNJmiBSgZf7G0C7lvq7P4qeUsFBwmH0074gRKwzs8QmoMEw0xnPHqVHiS3TV1FJbrETgyopyg==" saltValue="Eoidep/Q00P1pjTgvu60tg==" spinCount="100000" sheet="1" objects="1" scenarios="1"/>
  <mergeCells count="17">
    <mergeCell ref="R11:T11"/>
    <mergeCell ref="R12:T12"/>
    <mergeCell ref="R13:T13"/>
    <mergeCell ref="R14:T14"/>
    <mergeCell ref="R15:T15"/>
    <mergeCell ref="R10:T10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T6"/>
    <mergeCell ref="R8:T8"/>
  </mergeCells>
  <pageMargins left="0.70866141732283516" right="0.70866141732283516" top="0.78740157480315021" bottom="0.78740157480315021" header="0.31496062992126012" footer="0.31496062992126012"/>
  <pageSetup paperSize="9" scale="52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93"/>
  <sheetViews>
    <sheetView zoomScale="90" zoomScaleNormal="90" workbookViewId="0">
      <selection activeCell="C4" sqref="C4:I4"/>
    </sheetView>
  </sheetViews>
  <sheetFormatPr baseColWidth="10" defaultColWidth="11.44140625" defaultRowHeight="14.4" x14ac:dyDescent="0.3"/>
  <cols>
    <col min="1" max="1" width="5.33203125" style="10" customWidth="1"/>
    <col min="2" max="2" width="31.33203125" style="10" customWidth="1"/>
    <col min="3" max="3" width="47.6640625" style="10" customWidth="1"/>
    <col min="4" max="9" width="14.5546875" style="10" customWidth="1"/>
    <col min="10" max="13" width="14.5546875" style="10" hidden="1" customWidth="1"/>
    <col min="14" max="14" width="8.88671875" style="294" hidden="1" customWidth="1"/>
    <col min="15" max="20" width="13" style="10" customWidth="1"/>
    <col min="21" max="26" width="13" style="10" hidden="1" customWidth="1"/>
    <col min="27" max="27" width="17.5546875" style="10" customWidth="1"/>
    <col min="28" max="28" width="11.44140625" style="10" customWidth="1"/>
    <col min="29" max="29" width="24.6640625" style="10" customWidth="1"/>
    <col min="30" max="30" width="11.44140625" style="10" customWidth="1"/>
    <col min="31" max="16384" width="11.44140625" style="10"/>
  </cols>
  <sheetData>
    <row r="1" spans="1:31" s="114" customFormat="1" ht="18.75" customHeight="1" x14ac:dyDescent="0.45">
      <c r="A1" s="13"/>
      <c r="B1" s="14" t="s">
        <v>0</v>
      </c>
      <c r="C1" s="14"/>
      <c r="D1" s="15" t="str">
        <f>Ausfüllhilfe!E1</f>
        <v>Version 2022.1.0</v>
      </c>
      <c r="E1" s="277"/>
      <c r="F1" s="111"/>
      <c r="G1" s="278"/>
      <c r="H1" s="278"/>
      <c r="I1" s="278"/>
      <c r="J1" s="279"/>
      <c r="K1" s="279"/>
      <c r="L1" s="279"/>
      <c r="M1" s="279"/>
      <c r="N1" s="278"/>
      <c r="O1" s="112"/>
      <c r="P1" s="112"/>
      <c r="Q1" s="112"/>
      <c r="R1" s="112"/>
      <c r="S1" s="112"/>
      <c r="T1" s="112"/>
      <c r="U1" s="280"/>
      <c r="V1" s="281"/>
      <c r="W1" s="281"/>
      <c r="X1" s="282"/>
      <c r="Y1" s="283">
        <v>-0.1</v>
      </c>
      <c r="Z1" s="284"/>
      <c r="AA1" s="112"/>
      <c r="AB1" s="112"/>
    </row>
    <row r="2" spans="1:31" x14ac:dyDescent="0.3">
      <c r="A2" s="17"/>
      <c r="B2" s="18" t="s">
        <v>170</v>
      </c>
      <c r="C2" s="18"/>
      <c r="D2" s="19"/>
      <c r="E2" s="285"/>
      <c r="F2" s="285"/>
      <c r="G2" s="285"/>
      <c r="H2" s="285"/>
      <c r="I2" s="285"/>
      <c r="J2" s="286"/>
      <c r="K2" s="286"/>
      <c r="L2" s="286"/>
      <c r="M2" s="286"/>
      <c r="N2" s="287"/>
      <c r="U2" s="288"/>
      <c r="V2" s="289"/>
      <c r="W2" s="289"/>
      <c r="X2" s="290">
        <v>1.2010000000000001</v>
      </c>
      <c r="Y2" s="291">
        <v>0</v>
      </c>
      <c r="Z2" s="292"/>
      <c r="AA2" s="293"/>
      <c r="AB2" s="293"/>
      <c r="AE2" s="293"/>
    </row>
    <row r="3" spans="1:31" x14ac:dyDescent="0.3">
      <c r="A3" s="17"/>
      <c r="B3" s="17"/>
      <c r="C3" s="17"/>
      <c r="D3" s="17"/>
      <c r="U3" s="295" t="s">
        <v>29</v>
      </c>
      <c r="V3" s="289"/>
      <c r="W3" s="289"/>
      <c r="X3" s="291">
        <v>0.89999989999999996</v>
      </c>
      <c r="Y3" s="291">
        <v>0.1</v>
      </c>
      <c r="Z3" s="292"/>
      <c r="AA3" s="114"/>
      <c r="AE3" s="293"/>
    </row>
    <row r="4" spans="1:31" x14ac:dyDescent="0.3">
      <c r="A4" s="17"/>
      <c r="B4" s="22" t="s">
        <v>30</v>
      </c>
      <c r="C4" s="431"/>
      <c r="D4" s="432"/>
      <c r="E4" s="432"/>
      <c r="F4" s="432"/>
      <c r="G4" s="432"/>
      <c r="H4" s="432"/>
      <c r="I4" s="433"/>
      <c r="J4" s="418"/>
      <c r="K4" s="418"/>
      <c r="L4" s="418"/>
      <c r="M4" s="418"/>
      <c r="N4" s="419"/>
      <c r="O4" s="420"/>
      <c r="P4" s="420"/>
      <c r="Q4" s="420"/>
      <c r="R4" s="420"/>
      <c r="S4" s="420"/>
      <c r="T4" s="296"/>
      <c r="U4" s="295" t="s">
        <v>31</v>
      </c>
      <c r="V4" s="297" t="s">
        <v>32</v>
      </c>
      <c r="W4" s="289"/>
      <c r="X4" s="291">
        <v>0.79999998999999999</v>
      </c>
      <c r="Y4" s="291">
        <v>0.2</v>
      </c>
      <c r="Z4" s="292"/>
      <c r="AA4" s="298"/>
      <c r="AC4" s="298"/>
      <c r="AE4" s="293"/>
    </row>
    <row r="5" spans="1:31" x14ac:dyDescent="0.3">
      <c r="A5" s="17"/>
      <c r="B5" s="106" t="s">
        <v>115</v>
      </c>
      <c r="C5" s="431"/>
      <c r="D5" s="432"/>
      <c r="E5" s="432"/>
      <c r="F5" s="432"/>
      <c r="G5" s="432"/>
      <c r="H5" s="432"/>
      <c r="I5" s="433"/>
      <c r="J5" s="418"/>
      <c r="K5" s="418"/>
      <c r="L5" s="418"/>
      <c r="M5" s="418"/>
      <c r="N5" s="419"/>
      <c r="O5" s="420"/>
      <c r="P5" s="420"/>
      <c r="Q5" s="420"/>
      <c r="R5" s="420"/>
      <c r="S5" s="420"/>
      <c r="T5" s="296"/>
      <c r="U5" s="299">
        <f>C5</f>
        <v>0</v>
      </c>
      <c r="V5" s="289"/>
      <c r="W5" s="289"/>
      <c r="X5" s="289"/>
      <c r="Y5" s="289"/>
      <c r="Z5" s="292"/>
      <c r="AA5" s="298"/>
      <c r="AB5" s="298"/>
      <c r="AC5" s="300"/>
      <c r="AD5" s="307"/>
      <c r="AE5" s="293"/>
    </row>
    <row r="6" spans="1:31" ht="15" thickBot="1" x14ac:dyDescent="0.35">
      <c r="A6" s="17"/>
      <c r="B6" s="22" t="s">
        <v>34</v>
      </c>
      <c r="C6" s="431" t="s">
        <v>186</v>
      </c>
      <c r="D6" s="432"/>
      <c r="E6" s="432"/>
      <c r="F6" s="432"/>
      <c r="G6" s="432"/>
      <c r="H6" s="432"/>
      <c r="I6" s="433"/>
      <c r="J6" s="418"/>
      <c r="K6" s="418"/>
      <c r="L6" s="418"/>
      <c r="M6" s="418"/>
      <c r="N6" s="419"/>
      <c r="O6" s="420"/>
      <c r="P6" s="420"/>
      <c r="Q6" s="420"/>
      <c r="R6" s="420"/>
      <c r="S6" s="420"/>
      <c r="T6" s="301"/>
      <c r="U6" s="297" t="s">
        <v>186</v>
      </c>
      <c r="V6" s="297" t="s">
        <v>185</v>
      </c>
      <c r="W6" s="302"/>
      <c r="X6" s="302"/>
      <c r="Y6" s="302"/>
      <c r="Z6" s="303"/>
      <c r="AA6" s="298" t="s">
        <v>32</v>
      </c>
      <c r="AB6" s="298"/>
      <c r="AC6" s="298"/>
      <c r="AD6" s="293"/>
      <c r="AE6" s="293"/>
    </row>
    <row r="7" spans="1:31" x14ac:dyDescent="0.3">
      <c r="A7" s="17"/>
      <c r="B7" s="17"/>
      <c r="C7" s="25" t="s">
        <v>163</v>
      </c>
      <c r="U7" s="304"/>
      <c r="V7" s="304"/>
      <c r="W7" s="304"/>
      <c r="X7" s="304"/>
      <c r="Y7" s="304"/>
      <c r="Z7" s="304"/>
      <c r="AA7" s="293"/>
      <c r="AB7" s="293"/>
      <c r="AC7" s="293"/>
      <c r="AD7" s="293"/>
      <c r="AE7" s="293"/>
    </row>
    <row r="8" spans="1:31" s="111" customFormat="1" x14ac:dyDescent="0.3">
      <c r="A8" s="17"/>
      <c r="B8" s="17"/>
      <c r="C8" s="17"/>
      <c r="D8" s="10"/>
      <c r="J8" s="115" t="s">
        <v>35</v>
      </c>
      <c r="K8" s="115" t="s">
        <v>35</v>
      </c>
      <c r="L8" s="115" t="s">
        <v>35</v>
      </c>
      <c r="M8" s="115" t="s">
        <v>35</v>
      </c>
      <c r="O8" s="305"/>
      <c r="P8" s="305"/>
      <c r="U8" s="115" t="s">
        <v>35</v>
      </c>
      <c r="V8" s="115" t="s">
        <v>35</v>
      </c>
      <c r="W8" s="115" t="s">
        <v>35</v>
      </c>
      <c r="X8" s="115" t="s">
        <v>35</v>
      </c>
      <c r="Y8" s="115" t="s">
        <v>35</v>
      </c>
      <c r="Z8" s="115" t="s">
        <v>35</v>
      </c>
      <c r="AA8" s="306"/>
      <c r="AB8" s="306"/>
      <c r="AC8" s="306"/>
      <c r="AD8" s="306"/>
      <c r="AE8" s="306"/>
    </row>
    <row r="9" spans="1:31" x14ac:dyDescent="0.3">
      <c r="A9" s="17"/>
      <c r="B9" s="27" t="s">
        <v>36</v>
      </c>
      <c r="C9" s="28"/>
      <c r="D9" s="427" t="s">
        <v>29</v>
      </c>
      <c r="E9" s="427"/>
      <c r="F9" s="427"/>
      <c r="G9" s="427"/>
      <c r="H9" s="427" t="s">
        <v>37</v>
      </c>
      <c r="I9" s="427"/>
      <c r="J9" s="427" t="s">
        <v>37</v>
      </c>
      <c r="K9" s="427"/>
      <c r="L9" s="428" t="s">
        <v>37</v>
      </c>
      <c r="M9" s="428"/>
      <c r="N9" s="29"/>
      <c r="O9" s="429" t="s">
        <v>31</v>
      </c>
      <c r="P9" s="430"/>
      <c r="Q9" s="430"/>
      <c r="R9" s="430"/>
      <c r="S9" s="430"/>
      <c r="T9" s="430"/>
      <c r="U9" s="30"/>
      <c r="V9" s="30"/>
      <c r="W9" s="30"/>
      <c r="X9" s="31"/>
      <c r="Y9" s="32"/>
      <c r="Z9" s="32"/>
      <c r="AA9" s="435" t="s">
        <v>18</v>
      </c>
      <c r="AB9" s="435"/>
      <c r="AC9" s="435"/>
    </row>
    <row r="10" spans="1:31" x14ac:dyDescent="0.3">
      <c r="A10" s="17"/>
      <c r="B10" s="436" t="s">
        <v>38</v>
      </c>
      <c r="C10" s="436"/>
      <c r="D10" s="427" t="s">
        <v>10</v>
      </c>
      <c r="E10" s="427"/>
      <c r="F10" s="427" t="s">
        <v>11</v>
      </c>
      <c r="G10" s="427"/>
      <c r="H10" s="427" t="s">
        <v>164</v>
      </c>
      <c r="I10" s="427"/>
      <c r="J10" s="427" t="s">
        <v>39</v>
      </c>
      <c r="K10" s="427"/>
      <c r="L10" s="427" t="s">
        <v>40</v>
      </c>
      <c r="M10" s="427"/>
      <c r="N10" s="152"/>
      <c r="O10" s="437" t="s">
        <v>10</v>
      </c>
      <c r="P10" s="437"/>
      <c r="Q10" s="438" t="s">
        <v>11</v>
      </c>
      <c r="R10" s="439"/>
      <c r="S10" s="439" t="s">
        <v>12</v>
      </c>
      <c r="T10" s="439"/>
      <c r="U10" s="439" t="s">
        <v>13</v>
      </c>
      <c r="V10" s="439"/>
      <c r="W10" s="439" t="s">
        <v>14</v>
      </c>
      <c r="X10" s="439"/>
      <c r="Y10" s="439" t="s">
        <v>15</v>
      </c>
      <c r="Z10" s="439"/>
      <c r="AA10" s="435"/>
      <c r="AB10" s="435"/>
      <c r="AC10" s="435"/>
    </row>
    <row r="11" spans="1:31" x14ac:dyDescent="0.3">
      <c r="A11" s="17"/>
      <c r="B11" s="436"/>
      <c r="C11" s="436"/>
      <c r="D11" s="33" t="s">
        <v>19</v>
      </c>
      <c r="E11" s="33" t="s">
        <v>20</v>
      </c>
      <c r="F11" s="33" t="s">
        <v>19</v>
      </c>
      <c r="G11" s="33" t="s">
        <v>20</v>
      </c>
      <c r="H11" s="33" t="s">
        <v>19</v>
      </c>
      <c r="I11" s="33" t="s">
        <v>20</v>
      </c>
      <c r="J11" s="33" t="s">
        <v>19</v>
      </c>
      <c r="K11" s="33" t="s">
        <v>20</v>
      </c>
      <c r="L11" s="33" t="s">
        <v>19</v>
      </c>
      <c r="M11" s="33" t="s">
        <v>20</v>
      </c>
      <c r="N11" s="153"/>
      <c r="O11" s="232" t="s">
        <v>19</v>
      </c>
      <c r="P11" s="232" t="s">
        <v>20</v>
      </c>
      <c r="Q11" s="44" t="s">
        <v>19</v>
      </c>
      <c r="R11" s="34" t="s">
        <v>20</v>
      </c>
      <c r="S11" s="34" t="s">
        <v>19</v>
      </c>
      <c r="T11" s="34" t="s">
        <v>20</v>
      </c>
      <c r="U11" s="34" t="s">
        <v>19</v>
      </c>
      <c r="V11" s="34" t="s">
        <v>20</v>
      </c>
      <c r="W11" s="34" t="s">
        <v>19</v>
      </c>
      <c r="X11" s="34" t="s">
        <v>20</v>
      </c>
      <c r="Y11" s="34" t="s">
        <v>19</v>
      </c>
      <c r="Z11" s="34" t="s">
        <v>20</v>
      </c>
      <c r="AA11" s="435"/>
      <c r="AB11" s="435"/>
      <c r="AC11" s="435"/>
    </row>
    <row r="12" spans="1:3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1"/>
      <c r="O12" s="233"/>
      <c r="P12" s="272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31" s="308" customFormat="1" x14ac:dyDescent="0.3">
      <c r="A13" s="35"/>
      <c r="B13" s="36" t="s">
        <v>41</v>
      </c>
      <c r="C13" s="36"/>
      <c r="D13" s="68">
        <f>D15+D28</f>
        <v>0</v>
      </c>
      <c r="E13" s="68">
        <f>E15+E29</f>
        <v>0</v>
      </c>
      <c r="F13" s="68">
        <f t="shared" ref="F13:Z13" si="0">F15+F28</f>
        <v>0</v>
      </c>
      <c r="G13" s="68">
        <f>G15+G29</f>
        <v>0</v>
      </c>
      <c r="H13" s="68">
        <f t="shared" si="0"/>
        <v>0</v>
      </c>
      <c r="I13" s="68">
        <f>I15+I29</f>
        <v>0</v>
      </c>
      <c r="J13" s="68">
        <f t="shared" si="0"/>
        <v>10000</v>
      </c>
      <c r="K13" s="68">
        <f>K15+K29</f>
        <v>10000</v>
      </c>
      <c r="L13" s="68">
        <f t="shared" si="0"/>
        <v>10000</v>
      </c>
      <c r="M13" s="68">
        <f>M15+M29</f>
        <v>10000</v>
      </c>
      <c r="N13" s="154">
        <f t="shared" si="0"/>
        <v>0</v>
      </c>
      <c r="O13" s="385">
        <f t="shared" si="0"/>
        <v>0</v>
      </c>
      <c r="P13" s="385">
        <f>P15+P29</f>
        <v>0</v>
      </c>
      <c r="Q13" s="385">
        <f t="shared" si="0"/>
        <v>0</v>
      </c>
      <c r="R13" s="387">
        <f t="shared" si="0"/>
        <v>0</v>
      </c>
      <c r="S13" s="387">
        <f t="shared" si="0"/>
        <v>0</v>
      </c>
      <c r="T13" s="387">
        <f t="shared" si="0"/>
        <v>0</v>
      </c>
      <c r="U13" s="68">
        <f t="shared" si="0"/>
        <v>115000</v>
      </c>
      <c r="V13" s="68">
        <f t="shared" si="0"/>
        <v>100</v>
      </c>
      <c r="W13" s="68">
        <f t="shared" si="0"/>
        <v>115</v>
      </c>
      <c r="X13" s="68">
        <f t="shared" si="0"/>
        <v>100000</v>
      </c>
      <c r="Y13" s="68">
        <f t="shared" si="0"/>
        <v>115000</v>
      </c>
      <c r="Z13" s="68">
        <f t="shared" si="0"/>
        <v>1000</v>
      </c>
      <c r="AA13" s="440"/>
      <c r="AB13" s="440"/>
      <c r="AC13" s="440"/>
    </row>
    <row r="14" spans="1:31" ht="6.75" customHeight="1" x14ac:dyDescent="0.3">
      <c r="A14" s="17"/>
      <c r="B14" s="17"/>
      <c r="C14" s="1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  <c r="O14" s="391"/>
      <c r="P14" s="391"/>
      <c r="Q14" s="133"/>
      <c r="R14" s="133"/>
      <c r="S14" s="133"/>
      <c r="T14" s="133"/>
      <c r="U14" s="69"/>
      <c r="V14" s="69"/>
      <c r="W14" s="69"/>
      <c r="X14" s="69"/>
      <c r="Y14" s="69"/>
      <c r="Z14" s="69"/>
      <c r="AA14" s="17"/>
      <c r="AB14" s="17"/>
      <c r="AC14" s="17"/>
    </row>
    <row r="15" spans="1:31" s="308" customFormat="1" x14ac:dyDescent="0.3">
      <c r="A15" s="35"/>
      <c r="B15" s="36" t="s">
        <v>42</v>
      </c>
      <c r="C15" s="36"/>
      <c r="D15" s="68">
        <f t="shared" ref="D15:Z15" si="1">ROUND(MAX(D17,SUM(D20:D26)),2)</f>
        <v>0</v>
      </c>
      <c r="E15" s="68">
        <f>ROUND(MAX(E17,SUM(E20:E26)),2)</f>
        <v>0</v>
      </c>
      <c r="F15" s="68">
        <f t="shared" si="1"/>
        <v>0</v>
      </c>
      <c r="G15" s="68">
        <f t="shared" si="1"/>
        <v>0</v>
      </c>
      <c r="H15" s="68">
        <f t="shared" si="1"/>
        <v>0</v>
      </c>
      <c r="I15" s="68">
        <f t="shared" si="1"/>
        <v>0</v>
      </c>
      <c r="J15" s="68">
        <f t="shared" si="1"/>
        <v>10000</v>
      </c>
      <c r="K15" s="68">
        <f t="shared" si="1"/>
        <v>10000</v>
      </c>
      <c r="L15" s="68">
        <f t="shared" si="1"/>
        <v>10000</v>
      </c>
      <c r="M15" s="68">
        <f t="shared" si="1"/>
        <v>10000</v>
      </c>
      <c r="N15" s="154">
        <f t="shared" si="1"/>
        <v>0</v>
      </c>
      <c r="O15" s="387">
        <f t="shared" si="1"/>
        <v>0</v>
      </c>
      <c r="P15" s="387">
        <f>ROUND(MAX(P17,SUM(P20:P26)),2)</f>
        <v>0</v>
      </c>
      <c r="Q15" s="385">
        <f t="shared" si="1"/>
        <v>0</v>
      </c>
      <c r="R15" s="387">
        <f t="shared" si="1"/>
        <v>0</v>
      </c>
      <c r="S15" s="387">
        <f t="shared" si="1"/>
        <v>0</v>
      </c>
      <c r="T15" s="387">
        <f t="shared" si="1"/>
        <v>0</v>
      </c>
      <c r="U15" s="68">
        <f t="shared" si="1"/>
        <v>100000</v>
      </c>
      <c r="V15" s="68">
        <f t="shared" si="1"/>
        <v>100</v>
      </c>
      <c r="W15" s="68">
        <f t="shared" si="1"/>
        <v>100</v>
      </c>
      <c r="X15" s="68">
        <f t="shared" si="1"/>
        <v>100000</v>
      </c>
      <c r="Y15" s="68">
        <f t="shared" si="1"/>
        <v>100000</v>
      </c>
      <c r="Z15" s="68">
        <f t="shared" si="1"/>
        <v>1000</v>
      </c>
      <c r="AA15" s="440"/>
      <c r="AB15" s="440"/>
      <c r="AC15" s="440"/>
    </row>
    <row r="16" spans="1:31" ht="6.75" customHeight="1" x14ac:dyDescent="0.3">
      <c r="A16" s="17"/>
      <c r="B16" s="17"/>
      <c r="C16" s="1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234"/>
      <c r="P16" s="234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17"/>
      <c r="AB16" s="17"/>
      <c r="AC16" s="17"/>
    </row>
    <row r="17" spans="1:29" ht="30.75" customHeight="1" x14ac:dyDescent="0.3">
      <c r="A17" s="37" t="s">
        <v>43</v>
      </c>
      <c r="B17" s="209" t="s">
        <v>44</v>
      </c>
      <c r="C17" s="210" t="s">
        <v>45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10000</v>
      </c>
      <c r="K17" s="71">
        <v>10000</v>
      </c>
      <c r="L17" s="71">
        <v>10000</v>
      </c>
      <c r="M17" s="71">
        <v>10000</v>
      </c>
      <c r="N17" s="155"/>
      <c r="O17" s="235">
        <v>0</v>
      </c>
      <c r="P17" s="235">
        <v>0</v>
      </c>
      <c r="Q17" s="165">
        <v>0</v>
      </c>
      <c r="R17" s="67">
        <v>0</v>
      </c>
      <c r="S17" s="67">
        <v>0</v>
      </c>
      <c r="T17" s="67">
        <v>0</v>
      </c>
      <c r="U17" s="67">
        <v>100000</v>
      </c>
      <c r="V17" s="67">
        <v>100</v>
      </c>
      <c r="W17" s="67">
        <v>100</v>
      </c>
      <c r="X17" s="67">
        <v>100000</v>
      </c>
      <c r="Y17" s="67">
        <v>100000</v>
      </c>
      <c r="Z17" s="67">
        <v>1000</v>
      </c>
      <c r="AA17" s="434"/>
      <c r="AB17" s="434"/>
      <c r="AC17" s="434"/>
    </row>
    <row r="18" spans="1:29" s="111" customFormat="1" ht="5.25" customHeight="1" x14ac:dyDescent="0.3">
      <c r="A18" s="38"/>
      <c r="B18" s="373"/>
      <c r="C18" s="24"/>
      <c r="D18" s="72"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3"/>
      <c r="O18" s="309"/>
      <c r="P18" s="310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23"/>
      <c r="AB18" s="23"/>
      <c r="AC18" s="23"/>
    </row>
    <row r="19" spans="1:29" ht="15" customHeight="1" x14ac:dyDescent="0.3">
      <c r="A19" s="39"/>
      <c r="B19" s="40" t="s">
        <v>46</v>
      </c>
      <c r="C19" s="378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2"/>
      <c r="O19" s="313"/>
      <c r="P19" s="314"/>
      <c r="Q19" s="311"/>
      <c r="R19" s="311"/>
      <c r="S19" s="311"/>
      <c r="T19" s="311"/>
      <c r="U19" s="311"/>
      <c r="V19" s="311"/>
      <c r="W19" s="311"/>
      <c r="X19" s="311"/>
      <c r="Y19" s="311"/>
      <c r="Z19" s="311"/>
    </row>
    <row r="20" spans="1:29" x14ac:dyDescent="0.3">
      <c r="A20" s="441" t="s">
        <v>47</v>
      </c>
      <c r="B20" s="442" t="s">
        <v>48</v>
      </c>
      <c r="C20" s="379" t="s">
        <v>49</v>
      </c>
      <c r="D20" s="320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155"/>
      <c r="O20" s="235">
        <v>0</v>
      </c>
      <c r="P20" s="235">
        <v>0</v>
      </c>
      <c r="Q20" s="165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434"/>
      <c r="AB20" s="434"/>
      <c r="AC20" s="434"/>
    </row>
    <row r="21" spans="1:29" x14ac:dyDescent="0.3">
      <c r="A21" s="441"/>
      <c r="B21" s="442"/>
      <c r="C21" s="379" t="s">
        <v>50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155"/>
      <c r="O21" s="235">
        <v>0</v>
      </c>
      <c r="P21" s="235">
        <v>0</v>
      </c>
      <c r="Q21" s="165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434"/>
      <c r="AB21" s="434"/>
      <c r="AC21" s="434"/>
    </row>
    <row r="22" spans="1:29" x14ac:dyDescent="0.3">
      <c r="A22" s="441"/>
      <c r="B22" s="442"/>
      <c r="C22" s="379" t="s">
        <v>51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155"/>
      <c r="O22" s="235">
        <v>0</v>
      </c>
      <c r="P22" s="235">
        <v>0</v>
      </c>
      <c r="Q22" s="165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41"/>
      <c r="AB22" s="42"/>
      <c r="AC22" s="43"/>
    </row>
    <row r="23" spans="1:29" x14ac:dyDescent="0.3">
      <c r="A23" s="441"/>
      <c r="B23" s="442"/>
      <c r="C23" s="379" t="s">
        <v>52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155"/>
      <c r="O23" s="235">
        <v>0</v>
      </c>
      <c r="P23" s="235">
        <v>0</v>
      </c>
      <c r="Q23" s="165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434"/>
      <c r="AB23" s="434"/>
      <c r="AC23" s="434"/>
    </row>
    <row r="24" spans="1:29" x14ac:dyDescent="0.3">
      <c r="A24" s="441"/>
      <c r="B24" s="442"/>
      <c r="C24" s="379" t="s">
        <v>53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155"/>
      <c r="O24" s="235">
        <v>0</v>
      </c>
      <c r="P24" s="235">
        <v>0</v>
      </c>
      <c r="Q24" s="165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434"/>
      <c r="AB24" s="434"/>
      <c r="AC24" s="434"/>
    </row>
    <row r="25" spans="1:29" x14ac:dyDescent="0.3">
      <c r="A25" s="441"/>
      <c r="B25" s="442"/>
      <c r="C25" s="379" t="s">
        <v>54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155"/>
      <c r="O25" s="235">
        <v>0</v>
      </c>
      <c r="P25" s="235">
        <v>0</v>
      </c>
      <c r="Q25" s="165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434"/>
      <c r="AB25" s="434"/>
      <c r="AC25" s="434"/>
    </row>
    <row r="26" spans="1:29" x14ac:dyDescent="0.3">
      <c r="A26" s="441"/>
      <c r="B26" s="442"/>
      <c r="C26" s="380" t="s">
        <v>55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155"/>
      <c r="O26" s="235">
        <v>0</v>
      </c>
      <c r="P26" s="235">
        <v>0</v>
      </c>
      <c r="Q26" s="165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434"/>
      <c r="AB26" s="434"/>
      <c r="AC26" s="434"/>
    </row>
    <row r="27" spans="1:29" ht="18" customHeight="1" x14ac:dyDescent="0.3">
      <c r="A27" s="308"/>
      <c r="B27" s="362"/>
      <c r="C27" s="378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6"/>
      <c r="O27" s="317"/>
      <c r="P27" s="317"/>
      <c r="Q27" s="315"/>
      <c r="R27" s="315"/>
      <c r="S27" s="315"/>
      <c r="T27" s="315"/>
      <c r="U27" s="315"/>
      <c r="V27" s="315"/>
      <c r="W27" s="315"/>
      <c r="X27" s="315"/>
      <c r="Y27" s="315"/>
      <c r="Z27" s="315"/>
    </row>
    <row r="28" spans="1:29" ht="13.5" customHeight="1" x14ac:dyDescent="0.3">
      <c r="A28" s="35"/>
      <c r="B28" s="442" t="s">
        <v>56</v>
      </c>
      <c r="C28" s="379" t="s">
        <v>57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6"/>
      <c r="O28" s="385">
        <f>ROUND(O15*0.15,2)</f>
        <v>0</v>
      </c>
      <c r="P28" s="386">
        <f>MIN(O28,SUM(P30:P37),ROUND(P15*0.15,2))</f>
        <v>0</v>
      </c>
      <c r="Q28" s="385">
        <f>ROUND(Q15*0.15,2)</f>
        <v>0</v>
      </c>
      <c r="R28" s="387">
        <f>MIN(Q28,SUM(R30:R37),ROUND(R15*0.15,2))</f>
        <v>0</v>
      </c>
      <c r="S28" s="387">
        <f>ROUND(S15*0.15,2)</f>
        <v>0</v>
      </c>
      <c r="T28" s="387">
        <f>MIN(S28,SUM(T30:T37),ROUND(T15*0.15,2))</f>
        <v>0</v>
      </c>
      <c r="U28" s="68">
        <f>ROUND(U15*0.15,2)</f>
        <v>15000</v>
      </c>
      <c r="V28" s="68">
        <f>MIN(U28,SUM(V30:V37),ROUND(V15*0.15,2))</f>
        <v>0</v>
      </c>
      <c r="W28" s="68">
        <f>ROUND(W15*0.15,2)</f>
        <v>15</v>
      </c>
      <c r="X28" s="68">
        <f>MIN(W28,SUM(X30:X37),ROUND(X15*0.15,2))</f>
        <v>0</v>
      </c>
      <c r="Y28" s="68">
        <f>ROUND(Y15*0.15,2)</f>
        <v>15000</v>
      </c>
      <c r="Z28" s="68">
        <f>MIN(Y28,SUM(Z30:Z37),ROUND(Z15*0.15,2))</f>
        <v>0</v>
      </c>
      <c r="AA28" s="443"/>
      <c r="AB28" s="443"/>
      <c r="AC28" s="443"/>
    </row>
    <row r="29" spans="1:29" ht="13.5" customHeight="1" x14ac:dyDescent="0.3">
      <c r="A29" s="35"/>
      <c r="B29" s="442"/>
      <c r="C29" s="379" t="s">
        <v>58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156"/>
      <c r="O29" s="386"/>
      <c r="P29" s="388">
        <f>SUM(P30:P37)</f>
        <v>0</v>
      </c>
      <c r="Q29" s="385"/>
      <c r="R29" s="388">
        <f>SUM(R30:R37)</f>
        <v>0</v>
      </c>
      <c r="S29" s="387"/>
      <c r="T29" s="388">
        <f>SUM(T30:T37)</f>
        <v>0</v>
      </c>
      <c r="U29" s="68"/>
      <c r="V29" s="81">
        <f>SUM(V30:V37)</f>
        <v>0</v>
      </c>
      <c r="W29" s="68"/>
      <c r="X29" s="81">
        <f>SUM(X30:X37)</f>
        <v>0</v>
      </c>
      <c r="Y29" s="68"/>
      <c r="Z29" s="81">
        <f>SUM(Z30:Z37)</f>
        <v>0</v>
      </c>
      <c r="AA29" s="443"/>
      <c r="AB29" s="443"/>
      <c r="AC29" s="443"/>
    </row>
    <row r="30" spans="1:29" ht="15" customHeight="1" x14ac:dyDescent="0.3">
      <c r="A30" s="441" t="s">
        <v>59</v>
      </c>
      <c r="B30" s="442"/>
      <c r="C30" s="379" t="s">
        <v>60</v>
      </c>
      <c r="D30" s="77" t="s">
        <v>61</v>
      </c>
      <c r="E30" s="77" t="s">
        <v>61</v>
      </c>
      <c r="F30" s="77" t="s">
        <v>61</v>
      </c>
      <c r="G30" s="77" t="s">
        <v>61</v>
      </c>
      <c r="H30" s="77" t="s">
        <v>61</v>
      </c>
      <c r="I30" s="77" t="s">
        <v>61</v>
      </c>
      <c r="J30" s="77" t="s">
        <v>61</v>
      </c>
      <c r="K30" s="77" t="s">
        <v>61</v>
      </c>
      <c r="L30" s="77" t="s">
        <v>61</v>
      </c>
      <c r="M30" s="77" t="s">
        <v>61</v>
      </c>
      <c r="N30" s="157"/>
      <c r="O30" s="237" t="s">
        <v>61</v>
      </c>
      <c r="P30" s="235">
        <v>0</v>
      </c>
      <c r="Q30" s="166" t="s">
        <v>61</v>
      </c>
      <c r="R30" s="67">
        <v>0</v>
      </c>
      <c r="S30" s="77" t="s">
        <v>61</v>
      </c>
      <c r="T30" s="67">
        <v>0</v>
      </c>
      <c r="U30" s="77" t="s">
        <v>61</v>
      </c>
      <c r="V30" s="67">
        <v>0</v>
      </c>
      <c r="W30" s="77" t="s">
        <v>61</v>
      </c>
      <c r="X30" s="67">
        <v>0</v>
      </c>
      <c r="Y30" s="77" t="s">
        <v>61</v>
      </c>
      <c r="Z30" s="67">
        <v>0</v>
      </c>
      <c r="AA30" s="434"/>
      <c r="AB30" s="434"/>
      <c r="AC30" s="434"/>
    </row>
    <row r="31" spans="1:29" x14ac:dyDescent="0.3">
      <c r="A31" s="441"/>
      <c r="B31" s="442"/>
      <c r="C31" s="379" t="s">
        <v>62</v>
      </c>
      <c r="D31" s="77" t="s">
        <v>61</v>
      </c>
      <c r="E31" s="77" t="s">
        <v>61</v>
      </c>
      <c r="F31" s="77" t="s">
        <v>61</v>
      </c>
      <c r="G31" s="77" t="s">
        <v>61</v>
      </c>
      <c r="H31" s="77" t="s">
        <v>61</v>
      </c>
      <c r="I31" s="77" t="s">
        <v>61</v>
      </c>
      <c r="J31" s="77" t="s">
        <v>61</v>
      </c>
      <c r="K31" s="77" t="s">
        <v>61</v>
      </c>
      <c r="L31" s="77" t="s">
        <v>61</v>
      </c>
      <c r="M31" s="77" t="s">
        <v>61</v>
      </c>
      <c r="N31" s="157"/>
      <c r="O31" s="237" t="s">
        <v>61</v>
      </c>
      <c r="P31" s="235">
        <v>0</v>
      </c>
      <c r="Q31" s="166" t="s">
        <v>61</v>
      </c>
      <c r="R31" s="67">
        <v>0</v>
      </c>
      <c r="S31" s="77" t="s">
        <v>61</v>
      </c>
      <c r="T31" s="67">
        <v>0</v>
      </c>
      <c r="U31" s="77" t="s">
        <v>61</v>
      </c>
      <c r="V31" s="67">
        <v>0</v>
      </c>
      <c r="W31" s="77" t="s">
        <v>61</v>
      </c>
      <c r="X31" s="67">
        <v>0</v>
      </c>
      <c r="Y31" s="77" t="s">
        <v>61</v>
      </c>
      <c r="Z31" s="67">
        <v>0</v>
      </c>
      <c r="AA31" s="434"/>
      <c r="AB31" s="434"/>
      <c r="AC31" s="434"/>
    </row>
    <row r="32" spans="1:29" x14ac:dyDescent="0.3">
      <c r="A32" s="441"/>
      <c r="B32" s="442"/>
      <c r="C32" s="379" t="s">
        <v>63</v>
      </c>
      <c r="D32" s="77" t="s">
        <v>61</v>
      </c>
      <c r="E32" s="77" t="s">
        <v>61</v>
      </c>
      <c r="F32" s="77" t="s">
        <v>61</v>
      </c>
      <c r="G32" s="77" t="s">
        <v>61</v>
      </c>
      <c r="H32" s="77" t="s">
        <v>61</v>
      </c>
      <c r="I32" s="77" t="s">
        <v>61</v>
      </c>
      <c r="J32" s="77" t="s">
        <v>61</v>
      </c>
      <c r="K32" s="77" t="s">
        <v>61</v>
      </c>
      <c r="L32" s="77" t="s">
        <v>61</v>
      </c>
      <c r="M32" s="77" t="s">
        <v>61</v>
      </c>
      <c r="N32" s="157"/>
      <c r="O32" s="237" t="s">
        <v>61</v>
      </c>
      <c r="P32" s="235">
        <v>0</v>
      </c>
      <c r="Q32" s="166" t="s">
        <v>61</v>
      </c>
      <c r="R32" s="67">
        <v>0</v>
      </c>
      <c r="S32" s="77" t="s">
        <v>61</v>
      </c>
      <c r="T32" s="67">
        <v>0</v>
      </c>
      <c r="U32" s="77" t="s">
        <v>61</v>
      </c>
      <c r="V32" s="67">
        <v>0</v>
      </c>
      <c r="W32" s="77" t="s">
        <v>61</v>
      </c>
      <c r="X32" s="67">
        <v>0</v>
      </c>
      <c r="Y32" s="77" t="s">
        <v>61</v>
      </c>
      <c r="Z32" s="67">
        <v>0</v>
      </c>
      <c r="AA32" s="434"/>
      <c r="AB32" s="434"/>
      <c r="AC32" s="434"/>
    </row>
    <row r="33" spans="1:29" x14ac:dyDescent="0.3">
      <c r="A33" s="441"/>
      <c r="B33" s="442"/>
      <c r="C33" s="379" t="s">
        <v>64</v>
      </c>
      <c r="D33" s="77" t="s">
        <v>61</v>
      </c>
      <c r="E33" s="77" t="s">
        <v>61</v>
      </c>
      <c r="F33" s="77" t="s">
        <v>61</v>
      </c>
      <c r="G33" s="77" t="s">
        <v>61</v>
      </c>
      <c r="H33" s="77" t="s">
        <v>61</v>
      </c>
      <c r="I33" s="77" t="s">
        <v>61</v>
      </c>
      <c r="J33" s="77" t="s">
        <v>61</v>
      </c>
      <c r="K33" s="77" t="s">
        <v>61</v>
      </c>
      <c r="L33" s="77" t="s">
        <v>61</v>
      </c>
      <c r="M33" s="77" t="s">
        <v>61</v>
      </c>
      <c r="N33" s="157"/>
      <c r="O33" s="237" t="s">
        <v>61</v>
      </c>
      <c r="P33" s="235">
        <v>0</v>
      </c>
      <c r="Q33" s="166" t="s">
        <v>61</v>
      </c>
      <c r="R33" s="67">
        <v>0</v>
      </c>
      <c r="S33" s="77" t="s">
        <v>61</v>
      </c>
      <c r="T33" s="67">
        <v>0</v>
      </c>
      <c r="U33" s="77" t="s">
        <v>61</v>
      </c>
      <c r="V33" s="67">
        <v>0</v>
      </c>
      <c r="W33" s="77" t="s">
        <v>61</v>
      </c>
      <c r="X33" s="67">
        <v>0</v>
      </c>
      <c r="Y33" s="77" t="s">
        <v>61</v>
      </c>
      <c r="Z33" s="67">
        <v>0</v>
      </c>
      <c r="AA33" s="434"/>
      <c r="AB33" s="434"/>
      <c r="AC33" s="434"/>
    </row>
    <row r="34" spans="1:29" x14ac:dyDescent="0.3">
      <c r="A34" s="441"/>
      <c r="B34" s="442"/>
      <c r="C34" s="379" t="s">
        <v>65</v>
      </c>
      <c r="D34" s="77" t="s">
        <v>61</v>
      </c>
      <c r="E34" s="77" t="s">
        <v>61</v>
      </c>
      <c r="F34" s="77" t="s">
        <v>61</v>
      </c>
      <c r="G34" s="77" t="s">
        <v>61</v>
      </c>
      <c r="H34" s="77" t="s">
        <v>61</v>
      </c>
      <c r="I34" s="77" t="s">
        <v>61</v>
      </c>
      <c r="J34" s="77" t="s">
        <v>61</v>
      </c>
      <c r="K34" s="77" t="s">
        <v>61</v>
      </c>
      <c r="L34" s="77" t="s">
        <v>61</v>
      </c>
      <c r="M34" s="77" t="s">
        <v>61</v>
      </c>
      <c r="N34" s="157"/>
      <c r="O34" s="237" t="s">
        <v>61</v>
      </c>
      <c r="P34" s="235">
        <v>0</v>
      </c>
      <c r="Q34" s="166" t="s">
        <v>61</v>
      </c>
      <c r="R34" s="67">
        <v>0</v>
      </c>
      <c r="S34" s="77" t="s">
        <v>61</v>
      </c>
      <c r="T34" s="67">
        <v>0</v>
      </c>
      <c r="U34" s="77" t="s">
        <v>61</v>
      </c>
      <c r="V34" s="67">
        <v>0</v>
      </c>
      <c r="W34" s="77" t="s">
        <v>61</v>
      </c>
      <c r="X34" s="67">
        <v>0</v>
      </c>
      <c r="Y34" s="77" t="s">
        <v>61</v>
      </c>
      <c r="Z34" s="67">
        <v>0</v>
      </c>
      <c r="AA34" s="434"/>
      <c r="AB34" s="434"/>
      <c r="AC34" s="434"/>
    </row>
    <row r="35" spans="1:29" x14ac:dyDescent="0.3">
      <c r="A35" s="441"/>
      <c r="B35" s="442"/>
      <c r="C35" s="379" t="s">
        <v>66</v>
      </c>
      <c r="D35" s="77" t="s">
        <v>61</v>
      </c>
      <c r="E35" s="77" t="s">
        <v>61</v>
      </c>
      <c r="F35" s="77" t="s">
        <v>61</v>
      </c>
      <c r="G35" s="77" t="s">
        <v>61</v>
      </c>
      <c r="H35" s="77" t="s">
        <v>61</v>
      </c>
      <c r="I35" s="77" t="s">
        <v>61</v>
      </c>
      <c r="J35" s="77" t="s">
        <v>61</v>
      </c>
      <c r="K35" s="77" t="s">
        <v>61</v>
      </c>
      <c r="L35" s="77" t="s">
        <v>61</v>
      </c>
      <c r="M35" s="77" t="s">
        <v>61</v>
      </c>
      <c r="N35" s="157"/>
      <c r="O35" s="237" t="s">
        <v>61</v>
      </c>
      <c r="P35" s="235">
        <v>0</v>
      </c>
      <c r="Q35" s="166" t="s">
        <v>61</v>
      </c>
      <c r="R35" s="67">
        <v>0</v>
      </c>
      <c r="S35" s="77" t="s">
        <v>61</v>
      </c>
      <c r="T35" s="67">
        <v>0</v>
      </c>
      <c r="U35" s="77" t="s">
        <v>61</v>
      </c>
      <c r="V35" s="67">
        <v>0</v>
      </c>
      <c r="W35" s="77" t="s">
        <v>61</v>
      </c>
      <c r="X35" s="67">
        <v>0</v>
      </c>
      <c r="Y35" s="77" t="s">
        <v>61</v>
      </c>
      <c r="Z35" s="67">
        <v>0</v>
      </c>
      <c r="AA35" s="434"/>
      <c r="AB35" s="434"/>
      <c r="AC35" s="434"/>
    </row>
    <row r="36" spans="1:29" x14ac:dyDescent="0.3">
      <c r="A36" s="441"/>
      <c r="B36" s="442"/>
      <c r="C36" s="379" t="s">
        <v>67</v>
      </c>
      <c r="D36" s="77" t="s">
        <v>61</v>
      </c>
      <c r="E36" s="77" t="s">
        <v>61</v>
      </c>
      <c r="F36" s="77" t="s">
        <v>61</v>
      </c>
      <c r="G36" s="77" t="s">
        <v>61</v>
      </c>
      <c r="H36" s="77" t="s">
        <v>61</v>
      </c>
      <c r="I36" s="77" t="s">
        <v>61</v>
      </c>
      <c r="J36" s="77" t="s">
        <v>61</v>
      </c>
      <c r="K36" s="77" t="s">
        <v>61</v>
      </c>
      <c r="L36" s="77" t="s">
        <v>61</v>
      </c>
      <c r="M36" s="77" t="s">
        <v>61</v>
      </c>
      <c r="N36" s="157"/>
      <c r="O36" s="237" t="s">
        <v>61</v>
      </c>
      <c r="P36" s="235">
        <v>0</v>
      </c>
      <c r="Q36" s="166" t="s">
        <v>61</v>
      </c>
      <c r="R36" s="67">
        <v>0</v>
      </c>
      <c r="S36" s="77" t="s">
        <v>61</v>
      </c>
      <c r="T36" s="67">
        <v>0</v>
      </c>
      <c r="U36" s="77" t="s">
        <v>61</v>
      </c>
      <c r="V36" s="67">
        <v>0</v>
      </c>
      <c r="W36" s="77" t="s">
        <v>61</v>
      </c>
      <c r="X36" s="67">
        <v>0</v>
      </c>
      <c r="Y36" s="77" t="s">
        <v>61</v>
      </c>
      <c r="Z36" s="67">
        <v>0</v>
      </c>
      <c r="AA36" s="434"/>
      <c r="AB36" s="434"/>
      <c r="AC36" s="434"/>
    </row>
    <row r="37" spans="1:29" x14ac:dyDescent="0.3">
      <c r="A37" s="441"/>
      <c r="B37" s="442"/>
      <c r="C37" s="379" t="s">
        <v>68</v>
      </c>
      <c r="D37" s="77" t="s">
        <v>61</v>
      </c>
      <c r="E37" s="77" t="s">
        <v>61</v>
      </c>
      <c r="F37" s="77" t="s">
        <v>61</v>
      </c>
      <c r="G37" s="77" t="s">
        <v>61</v>
      </c>
      <c r="H37" s="77" t="s">
        <v>61</v>
      </c>
      <c r="I37" s="77" t="s">
        <v>61</v>
      </c>
      <c r="J37" s="77" t="s">
        <v>61</v>
      </c>
      <c r="K37" s="77" t="s">
        <v>61</v>
      </c>
      <c r="L37" s="77" t="s">
        <v>61</v>
      </c>
      <c r="M37" s="77" t="s">
        <v>61</v>
      </c>
      <c r="N37" s="157"/>
      <c r="O37" s="237" t="s">
        <v>61</v>
      </c>
      <c r="P37" s="235">
        <v>0</v>
      </c>
      <c r="Q37" s="166" t="s">
        <v>61</v>
      </c>
      <c r="R37" s="67">
        <v>0</v>
      </c>
      <c r="S37" s="77" t="s">
        <v>61</v>
      </c>
      <c r="T37" s="67">
        <v>0</v>
      </c>
      <c r="U37" s="77" t="s">
        <v>61</v>
      </c>
      <c r="V37" s="67">
        <v>0</v>
      </c>
      <c r="W37" s="77" t="s">
        <v>61</v>
      </c>
      <c r="X37" s="67">
        <v>0</v>
      </c>
      <c r="Y37" s="77" t="s">
        <v>61</v>
      </c>
      <c r="Z37" s="67">
        <v>0</v>
      </c>
      <c r="AA37" s="434"/>
      <c r="AB37" s="434"/>
      <c r="AC37" s="434"/>
    </row>
    <row r="38" spans="1:29" ht="6.75" customHeight="1" x14ac:dyDescent="0.3">
      <c r="A38" s="35"/>
      <c r="B38" s="374"/>
      <c r="C38" s="381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  <c r="O38" s="233"/>
      <c r="P38" s="233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441" t="s">
        <v>69</v>
      </c>
      <c r="B39" s="442" t="s">
        <v>70</v>
      </c>
      <c r="C39" s="379" t="s">
        <v>71</v>
      </c>
      <c r="D39" s="74">
        <f t="shared" ref="D39:M39" si="2">SUM(D40:D44)</f>
        <v>0</v>
      </c>
      <c r="E39" s="74">
        <f t="shared" si="2"/>
        <v>0</v>
      </c>
      <c r="F39" s="74">
        <f t="shared" si="2"/>
        <v>0</v>
      </c>
      <c r="G39" s="74">
        <f t="shared" si="2"/>
        <v>0</v>
      </c>
      <c r="H39" s="74">
        <f t="shared" si="2"/>
        <v>0</v>
      </c>
      <c r="I39" s="74">
        <f t="shared" si="2"/>
        <v>0</v>
      </c>
      <c r="J39" s="74">
        <f t="shared" si="2"/>
        <v>0</v>
      </c>
      <c r="K39" s="74">
        <f t="shared" si="2"/>
        <v>0</v>
      </c>
      <c r="L39" s="74">
        <f t="shared" si="2"/>
        <v>0</v>
      </c>
      <c r="M39" s="74">
        <f t="shared" si="2"/>
        <v>0</v>
      </c>
      <c r="N39" s="158"/>
      <c r="O39" s="389">
        <f t="shared" ref="O39:Z39" si="3">SUM(O40:O44)</f>
        <v>0</v>
      </c>
      <c r="P39" s="238">
        <f t="shared" si="3"/>
        <v>0</v>
      </c>
      <c r="Q39" s="167">
        <f t="shared" si="3"/>
        <v>0</v>
      </c>
      <c r="R39" s="75">
        <f t="shared" si="3"/>
        <v>0</v>
      </c>
      <c r="S39" s="75">
        <f t="shared" si="3"/>
        <v>0</v>
      </c>
      <c r="T39" s="75">
        <f t="shared" si="3"/>
        <v>0</v>
      </c>
      <c r="U39" s="75">
        <f t="shared" si="3"/>
        <v>0</v>
      </c>
      <c r="V39" s="75">
        <f t="shared" si="3"/>
        <v>0</v>
      </c>
      <c r="W39" s="75">
        <f t="shared" si="3"/>
        <v>0</v>
      </c>
      <c r="X39" s="75">
        <f t="shared" si="3"/>
        <v>0</v>
      </c>
      <c r="Y39" s="75">
        <f t="shared" si="3"/>
        <v>0</v>
      </c>
      <c r="Z39" s="75">
        <f t="shared" si="3"/>
        <v>0</v>
      </c>
      <c r="AA39" s="440"/>
      <c r="AB39" s="440"/>
      <c r="AC39" s="440"/>
    </row>
    <row r="40" spans="1:29" x14ac:dyDescent="0.3">
      <c r="A40" s="441"/>
      <c r="B40" s="442"/>
      <c r="C40" s="379" t="s">
        <v>72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425"/>
      <c r="AB40" s="425"/>
      <c r="AC40" s="425"/>
    </row>
    <row r="41" spans="1:29" x14ac:dyDescent="0.3">
      <c r="A41" s="441"/>
      <c r="B41" s="442"/>
      <c r="C41" s="379" t="s">
        <v>73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6">
        <v>0</v>
      </c>
      <c r="AA41" s="425"/>
      <c r="AB41" s="425"/>
      <c r="AC41" s="425"/>
    </row>
    <row r="42" spans="1:29" x14ac:dyDescent="0.3">
      <c r="A42" s="441"/>
      <c r="B42" s="442"/>
      <c r="C42" s="379" t="s">
        <v>74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425"/>
      <c r="AB42" s="425"/>
      <c r="AC42" s="425"/>
    </row>
    <row r="43" spans="1:29" x14ac:dyDescent="0.3">
      <c r="A43" s="441"/>
      <c r="B43" s="442"/>
      <c r="C43" s="379" t="s">
        <v>75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  <c r="W43" s="76">
        <v>0</v>
      </c>
      <c r="X43" s="76">
        <v>0</v>
      </c>
      <c r="Y43" s="76">
        <v>0</v>
      </c>
      <c r="Z43" s="76">
        <v>0</v>
      </c>
      <c r="AA43" s="425"/>
      <c r="AB43" s="425"/>
      <c r="AC43" s="425"/>
    </row>
    <row r="44" spans="1:29" x14ac:dyDescent="0.3">
      <c r="A44" s="441"/>
      <c r="B44" s="442"/>
      <c r="C44" s="379" t="s">
        <v>76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425"/>
      <c r="AB44" s="425"/>
      <c r="AC44" s="425"/>
    </row>
    <row r="45" spans="1:29" ht="6.75" customHeight="1" x14ac:dyDescent="0.3">
      <c r="A45" s="35"/>
      <c r="B45" s="374"/>
      <c r="C45" s="381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21"/>
      <c r="O45" s="233"/>
      <c r="P45" s="233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ht="15" customHeight="1" x14ac:dyDescent="0.3">
      <c r="A46" s="441" t="s">
        <v>77</v>
      </c>
      <c r="B46" s="442" t="s">
        <v>78</v>
      </c>
      <c r="C46" s="382" t="s">
        <v>79</v>
      </c>
      <c r="D46" s="45">
        <v>0.3</v>
      </c>
      <c r="E46" s="45">
        <v>0.3</v>
      </c>
      <c r="F46" s="45">
        <v>0.3</v>
      </c>
      <c r="G46" s="45">
        <v>0.3</v>
      </c>
      <c r="H46" s="411">
        <v>0.2</v>
      </c>
      <c r="I46" s="411">
        <v>0.2</v>
      </c>
      <c r="J46" s="45">
        <v>0.2</v>
      </c>
      <c r="K46" s="45">
        <v>0.2</v>
      </c>
      <c r="L46" s="45">
        <v>0.2</v>
      </c>
      <c r="M46" s="45">
        <v>0.2</v>
      </c>
      <c r="N46" s="159"/>
      <c r="O46" s="239">
        <v>0.2</v>
      </c>
      <c r="P46" s="239">
        <v>0.2</v>
      </c>
      <c r="Q46" s="168">
        <v>0.2</v>
      </c>
      <c r="R46" s="46">
        <v>0.2</v>
      </c>
      <c r="S46" s="46">
        <v>0.2</v>
      </c>
      <c r="T46" s="46">
        <v>0.2</v>
      </c>
      <c r="U46" s="46">
        <v>0.2</v>
      </c>
      <c r="V46" s="46">
        <v>0.2</v>
      </c>
      <c r="W46" s="46">
        <v>0.2</v>
      </c>
      <c r="X46" s="46">
        <v>0.2</v>
      </c>
      <c r="Y46" s="46">
        <v>0.2</v>
      </c>
      <c r="Z46" s="46">
        <v>0.2</v>
      </c>
      <c r="AA46" s="26"/>
      <c r="AB46" s="17"/>
      <c r="AC46" s="17"/>
    </row>
    <row r="47" spans="1:29" x14ac:dyDescent="0.3">
      <c r="A47" s="441"/>
      <c r="B47" s="442"/>
      <c r="C47" s="383" t="s">
        <v>80</v>
      </c>
      <c r="D47" s="47">
        <v>1</v>
      </c>
      <c r="E47" s="47">
        <f t="shared" ref="E47:M47" si="4">D47</f>
        <v>1</v>
      </c>
      <c r="F47" s="47">
        <f t="shared" si="4"/>
        <v>1</v>
      </c>
      <c r="G47" s="47">
        <f t="shared" si="4"/>
        <v>1</v>
      </c>
      <c r="H47" s="47">
        <f t="shared" si="4"/>
        <v>1</v>
      </c>
      <c r="I47" s="47">
        <f t="shared" si="4"/>
        <v>1</v>
      </c>
      <c r="J47" s="47">
        <f t="shared" si="4"/>
        <v>1</v>
      </c>
      <c r="K47" s="47">
        <f t="shared" si="4"/>
        <v>1</v>
      </c>
      <c r="L47" s="47">
        <f t="shared" si="4"/>
        <v>1</v>
      </c>
      <c r="M47" s="47">
        <f t="shared" si="4"/>
        <v>1</v>
      </c>
      <c r="N47" s="160"/>
      <c r="O47" s="240">
        <v>1</v>
      </c>
      <c r="P47" s="240">
        <f t="shared" ref="P47:Z47" si="5">O47</f>
        <v>1</v>
      </c>
      <c r="Q47" s="169">
        <f t="shared" si="5"/>
        <v>1</v>
      </c>
      <c r="R47" s="48">
        <f t="shared" si="5"/>
        <v>1</v>
      </c>
      <c r="S47" s="48">
        <f t="shared" si="5"/>
        <v>1</v>
      </c>
      <c r="T47" s="48">
        <f t="shared" si="5"/>
        <v>1</v>
      </c>
      <c r="U47" s="48">
        <f t="shared" si="5"/>
        <v>1</v>
      </c>
      <c r="V47" s="48">
        <f t="shared" si="5"/>
        <v>1</v>
      </c>
      <c r="W47" s="48">
        <f t="shared" si="5"/>
        <v>1</v>
      </c>
      <c r="X47" s="48">
        <f t="shared" si="5"/>
        <v>1</v>
      </c>
      <c r="Y47" s="48">
        <f t="shared" si="5"/>
        <v>1</v>
      </c>
      <c r="Z47" s="48">
        <f t="shared" si="5"/>
        <v>1</v>
      </c>
      <c r="AA47" s="26"/>
      <c r="AB47" s="17"/>
      <c r="AC47" s="17"/>
    </row>
    <row r="48" spans="1:29" x14ac:dyDescent="0.3">
      <c r="A48" s="441"/>
      <c r="B48" s="442"/>
      <c r="C48" s="382" t="s">
        <v>81</v>
      </c>
      <c r="D48" s="45">
        <f t="shared" ref="D48:M48" si="6">IF(D47&lt;$X$4,$Y$4,IF(D47&lt;$X$3,$Y$3,IF(D47&lt;$X$2,$Y$2,$Y$1)))</f>
        <v>0</v>
      </c>
      <c r="E48" s="45">
        <f t="shared" si="6"/>
        <v>0</v>
      </c>
      <c r="F48" s="45">
        <f t="shared" si="6"/>
        <v>0</v>
      </c>
      <c r="G48" s="45">
        <f t="shared" si="6"/>
        <v>0</v>
      </c>
      <c r="H48" s="411">
        <f t="shared" si="6"/>
        <v>0</v>
      </c>
      <c r="I48" s="411">
        <f t="shared" si="6"/>
        <v>0</v>
      </c>
      <c r="J48" s="45">
        <f t="shared" si="6"/>
        <v>0</v>
      </c>
      <c r="K48" s="45">
        <f t="shared" si="6"/>
        <v>0</v>
      </c>
      <c r="L48" s="45">
        <f t="shared" si="6"/>
        <v>0</v>
      </c>
      <c r="M48" s="45">
        <f t="shared" si="6"/>
        <v>0</v>
      </c>
      <c r="N48" s="159"/>
      <c r="O48" s="239">
        <f t="shared" ref="O48:Z48" si="7">IF(O47&lt;$X$4,$Y$4,IF(O47&lt;$X$3,$Y$3,IF(O47&lt;$X$2,$Y$2,$Y$1)))</f>
        <v>0</v>
      </c>
      <c r="P48" s="239">
        <f t="shared" si="7"/>
        <v>0</v>
      </c>
      <c r="Q48" s="168">
        <f t="shared" si="7"/>
        <v>0</v>
      </c>
      <c r="R48" s="46">
        <f t="shared" si="7"/>
        <v>0</v>
      </c>
      <c r="S48" s="46">
        <f t="shared" si="7"/>
        <v>0</v>
      </c>
      <c r="T48" s="46">
        <f t="shared" si="7"/>
        <v>0</v>
      </c>
      <c r="U48" s="46">
        <f t="shared" si="7"/>
        <v>0</v>
      </c>
      <c r="V48" s="46">
        <f t="shared" si="7"/>
        <v>0</v>
      </c>
      <c r="W48" s="46">
        <f t="shared" si="7"/>
        <v>0</v>
      </c>
      <c r="X48" s="46">
        <f t="shared" si="7"/>
        <v>0</v>
      </c>
      <c r="Y48" s="46">
        <f t="shared" si="7"/>
        <v>0</v>
      </c>
      <c r="Z48" s="46">
        <f t="shared" si="7"/>
        <v>0</v>
      </c>
      <c r="AA48" s="26"/>
      <c r="AB48" s="17"/>
      <c r="AC48" s="17"/>
    </row>
    <row r="49" spans="1:29" x14ac:dyDescent="0.3">
      <c r="A49" s="441"/>
      <c r="B49" s="442"/>
      <c r="C49" s="382" t="s">
        <v>82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161"/>
      <c r="O49" s="241"/>
      <c r="P49" s="241"/>
      <c r="Q49" s="170"/>
      <c r="R49" s="50"/>
      <c r="S49" s="50"/>
      <c r="T49" s="50"/>
      <c r="U49" s="50"/>
      <c r="V49" s="50"/>
      <c r="W49" s="50"/>
      <c r="X49" s="50"/>
      <c r="Y49" s="50"/>
      <c r="Z49" s="50">
        <v>0.05</v>
      </c>
      <c r="AA49" s="51">
        <v>0.05</v>
      </c>
      <c r="AB49" s="17"/>
      <c r="AC49" s="17"/>
    </row>
    <row r="50" spans="1:29" s="111" customFormat="1" ht="15" hidden="1" customHeight="1" x14ac:dyDescent="0.3">
      <c r="A50" s="441"/>
      <c r="B50" s="442"/>
      <c r="C50" s="384" t="s">
        <v>83</v>
      </c>
      <c r="D50" s="52">
        <f>D46+D48+D49</f>
        <v>0.3</v>
      </c>
      <c r="E50" s="53">
        <f>MIN(E46+E48+E49,D50)</f>
        <v>0.3</v>
      </c>
      <c r="F50" s="52">
        <f>F46+F48+F49</f>
        <v>0.3</v>
      </c>
      <c r="G50" s="53">
        <f>MIN(G46+G48+G49,F50)</f>
        <v>0.3</v>
      </c>
      <c r="H50" s="52">
        <f>H46+H48+H49</f>
        <v>0.2</v>
      </c>
      <c r="I50" s="53">
        <f>MIN(I46+I48+I49,H50)</f>
        <v>0.2</v>
      </c>
      <c r="J50" s="52">
        <f>J46+J48+J49</f>
        <v>0.2</v>
      </c>
      <c r="K50" s="53">
        <f>MIN(K46+K48+K49,J50)</f>
        <v>0.2</v>
      </c>
      <c r="L50" s="52">
        <f>L46+L48+L49</f>
        <v>0.2</v>
      </c>
      <c r="M50" s="53">
        <f>MIN(M46+M48+M49,L50)</f>
        <v>0.2</v>
      </c>
      <c r="N50" s="162"/>
      <c r="O50" s="242">
        <f>O46+O48+O49</f>
        <v>0.2</v>
      </c>
      <c r="P50" s="243">
        <f>MIN(P46+P48+P49,O50)</f>
        <v>0.2</v>
      </c>
      <c r="Q50" s="171">
        <f>Q46+Q48+Q49</f>
        <v>0.2</v>
      </c>
      <c r="R50" s="53">
        <f>MIN(R46+R48+R49,Q50)</f>
        <v>0.2</v>
      </c>
      <c r="S50" s="52">
        <f>S46+S48+S49</f>
        <v>0.2</v>
      </c>
      <c r="T50" s="53">
        <f>MIN(T46+T48+T49,S50)</f>
        <v>0.2</v>
      </c>
      <c r="U50" s="52">
        <f>U46+U48+U49</f>
        <v>0.2</v>
      </c>
      <c r="V50" s="53">
        <f>MIN(V46+V48+V49,U50)</f>
        <v>0.2</v>
      </c>
      <c r="W50" s="52">
        <f>W46+W48+W49</f>
        <v>0.2</v>
      </c>
      <c r="X50" s="53">
        <f>MIN(X46+X48+X49,W50)</f>
        <v>0.2</v>
      </c>
      <c r="Y50" s="52">
        <f>Y46+Y48+Y49</f>
        <v>0.2</v>
      </c>
      <c r="Z50" s="53">
        <f>MIN(Z46+Z48+Z49,Y50)</f>
        <v>0.2</v>
      </c>
      <c r="AA50" s="26"/>
      <c r="AB50" s="26"/>
      <c r="AC50" s="26"/>
    </row>
    <row r="51" spans="1:29" x14ac:dyDescent="0.3">
      <c r="A51" s="441"/>
      <c r="B51" s="442"/>
      <c r="C51" s="382" t="s">
        <v>83</v>
      </c>
      <c r="D51" s="54">
        <f t="shared" ref="D51:M51" si="8">IF(D50&gt;0.5,0.5,D50)</f>
        <v>0.3</v>
      </c>
      <c r="E51" s="54">
        <f t="shared" si="8"/>
        <v>0.3</v>
      </c>
      <c r="F51" s="54">
        <f t="shared" si="8"/>
        <v>0.3</v>
      </c>
      <c r="G51" s="54">
        <f t="shared" si="8"/>
        <v>0.3</v>
      </c>
      <c r="H51" s="273">
        <f t="shared" si="8"/>
        <v>0.2</v>
      </c>
      <c r="I51" s="273">
        <f t="shared" si="8"/>
        <v>0.2</v>
      </c>
      <c r="J51" s="54">
        <f t="shared" si="8"/>
        <v>0.2</v>
      </c>
      <c r="K51" s="54">
        <f t="shared" si="8"/>
        <v>0.2</v>
      </c>
      <c r="L51" s="54">
        <f t="shared" si="8"/>
        <v>0.2</v>
      </c>
      <c r="M51" s="54">
        <f t="shared" si="8"/>
        <v>0.2</v>
      </c>
      <c r="N51" s="163"/>
      <c r="O51" s="244">
        <f t="shared" ref="O51:Z51" si="9">IF(O50&gt;0.5,0.5,O50)</f>
        <v>0.2</v>
      </c>
      <c r="P51" s="244">
        <f t="shared" si="9"/>
        <v>0.2</v>
      </c>
      <c r="Q51" s="172">
        <f t="shared" si="9"/>
        <v>0.2</v>
      </c>
      <c r="R51" s="55">
        <f t="shared" si="9"/>
        <v>0.2</v>
      </c>
      <c r="S51" s="55">
        <f t="shared" si="9"/>
        <v>0.2</v>
      </c>
      <c r="T51" s="55">
        <f t="shared" si="9"/>
        <v>0.2</v>
      </c>
      <c r="U51" s="55">
        <f t="shared" si="9"/>
        <v>0.2</v>
      </c>
      <c r="V51" s="55">
        <f t="shared" si="9"/>
        <v>0.2</v>
      </c>
      <c r="W51" s="55">
        <f t="shared" si="9"/>
        <v>0.2</v>
      </c>
      <c r="X51" s="55">
        <f t="shared" si="9"/>
        <v>0.2</v>
      </c>
      <c r="Y51" s="55">
        <f t="shared" si="9"/>
        <v>0.2</v>
      </c>
      <c r="Z51" s="55">
        <f t="shared" si="9"/>
        <v>0.2</v>
      </c>
      <c r="AA51" s="26"/>
      <c r="AB51" s="17"/>
      <c r="AC51" s="17"/>
    </row>
    <row r="52" spans="1:29" x14ac:dyDescent="0.3">
      <c r="A52" s="441"/>
      <c r="B52" s="442"/>
      <c r="C52" s="382" t="s">
        <v>84</v>
      </c>
      <c r="D52" s="74">
        <f t="shared" ref="D52:M52" si="10">D51*100000</f>
        <v>30000</v>
      </c>
      <c r="E52" s="74">
        <f t="shared" si="10"/>
        <v>30000</v>
      </c>
      <c r="F52" s="74">
        <f t="shared" si="10"/>
        <v>30000</v>
      </c>
      <c r="G52" s="74">
        <f t="shared" si="10"/>
        <v>30000</v>
      </c>
      <c r="H52" s="392">
        <f t="shared" si="10"/>
        <v>20000</v>
      </c>
      <c r="I52" s="392">
        <f t="shared" si="10"/>
        <v>20000</v>
      </c>
      <c r="J52" s="74">
        <f t="shared" si="10"/>
        <v>20000</v>
      </c>
      <c r="K52" s="74">
        <f t="shared" si="10"/>
        <v>20000</v>
      </c>
      <c r="L52" s="74">
        <f t="shared" si="10"/>
        <v>20000</v>
      </c>
      <c r="M52" s="74">
        <f t="shared" si="10"/>
        <v>20000</v>
      </c>
      <c r="N52" s="158"/>
      <c r="O52" s="238">
        <f t="shared" ref="O52:Z52" si="11">O51*100000</f>
        <v>20000</v>
      </c>
      <c r="P52" s="238">
        <f>P51*100000</f>
        <v>20000</v>
      </c>
      <c r="Q52" s="167">
        <f t="shared" si="11"/>
        <v>20000</v>
      </c>
      <c r="R52" s="75">
        <f t="shared" si="11"/>
        <v>20000</v>
      </c>
      <c r="S52" s="75">
        <f t="shared" si="11"/>
        <v>20000</v>
      </c>
      <c r="T52" s="75">
        <f t="shared" si="11"/>
        <v>20000</v>
      </c>
      <c r="U52" s="75">
        <f t="shared" si="11"/>
        <v>20000</v>
      </c>
      <c r="V52" s="75">
        <f t="shared" si="11"/>
        <v>20000</v>
      </c>
      <c r="W52" s="75">
        <f t="shared" si="11"/>
        <v>20000</v>
      </c>
      <c r="X52" s="75">
        <f t="shared" si="11"/>
        <v>20000</v>
      </c>
      <c r="Y52" s="75">
        <f t="shared" si="11"/>
        <v>20000</v>
      </c>
      <c r="Z52" s="75">
        <f t="shared" si="11"/>
        <v>20000</v>
      </c>
      <c r="AA52" s="26"/>
      <c r="AB52" s="17"/>
      <c r="AC52" s="17"/>
    </row>
    <row r="53" spans="1:29" s="111" customFormat="1" x14ac:dyDescent="0.3">
      <c r="A53" s="56"/>
      <c r="B53" s="442"/>
      <c r="C53" s="382" t="s">
        <v>113</v>
      </c>
      <c r="D53" s="74">
        <f t="shared" ref="D53:M53" si="12">D80</f>
        <v>0</v>
      </c>
      <c r="E53" s="74">
        <f t="shared" si="12"/>
        <v>0</v>
      </c>
      <c r="F53" s="74">
        <f t="shared" si="12"/>
        <v>0</v>
      </c>
      <c r="G53" s="74">
        <f t="shared" si="12"/>
        <v>0</v>
      </c>
      <c r="H53" s="392">
        <f t="shared" si="12"/>
        <v>0</v>
      </c>
      <c r="I53" s="392">
        <f t="shared" si="12"/>
        <v>0</v>
      </c>
      <c r="J53" s="77">
        <f t="shared" si="12"/>
        <v>2000</v>
      </c>
      <c r="K53" s="77">
        <f t="shared" si="12"/>
        <v>2000</v>
      </c>
      <c r="L53" s="77">
        <f t="shared" si="12"/>
        <v>2000</v>
      </c>
      <c r="M53" s="77">
        <f t="shared" si="12"/>
        <v>2000</v>
      </c>
      <c r="N53" s="164" t="e">
        <f>IF(#REF!&lt;0,0,#REF!)</f>
        <v>#REF!</v>
      </c>
      <c r="O53" s="237">
        <f t="shared" ref="O53:Z53" si="13">O80</f>
        <v>0</v>
      </c>
      <c r="P53" s="237">
        <f t="shared" si="13"/>
        <v>0</v>
      </c>
      <c r="Q53" s="166">
        <f t="shared" si="13"/>
        <v>0</v>
      </c>
      <c r="R53" s="77">
        <f t="shared" si="13"/>
        <v>0</v>
      </c>
      <c r="S53" s="77">
        <f t="shared" si="13"/>
        <v>0</v>
      </c>
      <c r="T53" s="77">
        <f t="shared" si="13"/>
        <v>0</v>
      </c>
      <c r="U53" s="77">
        <f t="shared" si="13"/>
        <v>20000</v>
      </c>
      <c r="V53" s="77">
        <f t="shared" si="13"/>
        <v>20</v>
      </c>
      <c r="W53" s="77">
        <f t="shared" si="13"/>
        <v>23</v>
      </c>
      <c r="X53" s="77">
        <f t="shared" si="13"/>
        <v>20</v>
      </c>
      <c r="Y53" s="77">
        <f t="shared" si="13"/>
        <v>20000</v>
      </c>
      <c r="Z53" s="77">
        <f t="shared" si="13"/>
        <v>200</v>
      </c>
      <c r="AA53" s="26"/>
      <c r="AB53" s="26"/>
      <c r="AC53" s="26"/>
    </row>
    <row r="54" spans="1:29" ht="6.75" customHeight="1" x14ac:dyDescent="0.3">
      <c r="A54" s="35"/>
      <c r="B54" s="374"/>
      <c r="C54" s="374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70"/>
      <c r="O54" s="234"/>
      <c r="P54" s="234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17"/>
      <c r="AB54" s="17"/>
      <c r="AC54" s="17"/>
    </row>
    <row r="55" spans="1:29" s="111" customFormat="1" ht="15.6" x14ac:dyDescent="0.3">
      <c r="A55" s="38" t="s">
        <v>85</v>
      </c>
      <c r="B55" s="409" t="s">
        <v>177</v>
      </c>
      <c r="C55" s="410"/>
      <c r="D55" s="321">
        <f>IF(D68&lt;2000,0,D68)</f>
        <v>0</v>
      </c>
      <c r="E55" s="321">
        <f>IF(D55&lt;2000,0,E80)</f>
        <v>0</v>
      </c>
      <c r="F55" s="321">
        <f>IF(F68&lt;2000,0,F68)</f>
        <v>0</v>
      </c>
      <c r="G55" s="321">
        <f>IF(F55&lt;2000,0,G80)</f>
        <v>0</v>
      </c>
      <c r="H55" s="321">
        <f>IF(H68&lt;2000,0,H68)</f>
        <v>0</v>
      </c>
      <c r="I55" s="321">
        <f>IF(H55&lt;2000,0,I80)</f>
        <v>0</v>
      </c>
      <c r="J55" s="321">
        <f>IF(J68&lt;2000,0,J68)</f>
        <v>2000</v>
      </c>
      <c r="K55" s="321">
        <f>IF(J55&lt;2000,0,K80)</f>
        <v>2000</v>
      </c>
      <c r="L55" s="321">
        <f>IF(L68&lt;2000,0,L68)</f>
        <v>2000</v>
      </c>
      <c r="M55" s="321">
        <f>IF(L55&lt;2000,0,M80)</f>
        <v>2000</v>
      </c>
      <c r="N55" s="322" t="e">
        <f>#REF!</f>
        <v>#REF!</v>
      </c>
      <c r="O55" s="323">
        <f>IF(O68&lt;2000,0,O68)</f>
        <v>0</v>
      </c>
      <c r="P55" s="323">
        <f>IF(O55&lt;2000,0,P80)</f>
        <v>0</v>
      </c>
      <c r="Q55" s="324">
        <f>IF(Q68&lt;2000,0,Q68)</f>
        <v>0</v>
      </c>
      <c r="R55" s="321">
        <f>IF(Q55&lt;2000,0,R80)</f>
        <v>0</v>
      </c>
      <c r="S55" s="321">
        <f>IF(S68&lt;2000,0,S68)</f>
        <v>0</v>
      </c>
      <c r="T55" s="321">
        <f>IF(S55&lt;2000,0,T80)</f>
        <v>0</v>
      </c>
      <c r="U55" s="149">
        <f>IF(U68&lt;2000,0,U68)</f>
        <v>20000</v>
      </c>
      <c r="V55" s="150">
        <f>IF(U55&lt;2000,0,V80)</f>
        <v>20</v>
      </c>
      <c r="W55" s="149">
        <f>IF(W68&lt;2000,0,W68)</f>
        <v>0</v>
      </c>
      <c r="X55" s="150">
        <f>IF(W55&lt;2000,0,X80)</f>
        <v>0</v>
      </c>
      <c r="Y55" s="149">
        <f>IF(Y68&lt;2000,0,Y68)</f>
        <v>20000</v>
      </c>
      <c r="Z55" s="150">
        <f>IF(Y55&lt;2000,0,Z80)</f>
        <v>200</v>
      </c>
      <c r="AA55" s="16"/>
      <c r="AB55" s="26"/>
      <c r="AC55" s="26"/>
    </row>
    <row r="56" spans="1:29" s="111" customFormat="1" ht="5.25" customHeight="1" x14ac:dyDescent="0.3">
      <c r="A56" s="38"/>
      <c r="B56" s="376"/>
      <c r="C56" s="376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275"/>
      <c r="P56" s="275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6"/>
      <c r="AB56" s="26"/>
      <c r="AC56" s="26"/>
    </row>
    <row r="57" spans="1:29" s="111" customFormat="1" x14ac:dyDescent="0.3">
      <c r="A57" s="38" t="s">
        <v>165</v>
      </c>
      <c r="B57" s="377" t="s">
        <v>162</v>
      </c>
      <c r="C57" s="375"/>
      <c r="D57" s="274">
        <f>D84</f>
        <v>0</v>
      </c>
      <c r="E57" s="274">
        <f t="shared" ref="E57:P57" si="14">E84</f>
        <v>0</v>
      </c>
      <c r="F57" s="274">
        <f>F84</f>
        <v>0</v>
      </c>
      <c r="G57" s="274">
        <f t="shared" ref="G57" si="15">G84</f>
        <v>0</v>
      </c>
      <c r="H57" s="274">
        <f>H84</f>
        <v>0</v>
      </c>
      <c r="I57" s="274">
        <f t="shared" ref="I57" si="16">I84</f>
        <v>0</v>
      </c>
      <c r="J57" s="274">
        <f>J84</f>
        <v>8000</v>
      </c>
      <c r="K57" s="274">
        <f t="shared" ref="K57" si="17">K84</f>
        <v>8000</v>
      </c>
      <c r="L57" s="274">
        <f>L84</f>
        <v>8000</v>
      </c>
      <c r="M57" s="274">
        <f t="shared" ref="M57" si="18">M84</f>
        <v>8000</v>
      </c>
      <c r="N57" s="274">
        <f t="shared" si="14"/>
        <v>0</v>
      </c>
      <c r="O57" s="274">
        <f t="shared" si="14"/>
        <v>0</v>
      </c>
      <c r="P57" s="274">
        <f t="shared" si="14"/>
        <v>0</v>
      </c>
      <c r="Q57" s="274">
        <f t="shared" ref="Q57:Z57" si="19">Q84</f>
        <v>0</v>
      </c>
      <c r="R57" s="274">
        <f t="shared" si="19"/>
        <v>0</v>
      </c>
      <c r="S57" s="274">
        <f t="shared" si="19"/>
        <v>0</v>
      </c>
      <c r="T57" s="274">
        <f t="shared" si="19"/>
        <v>0</v>
      </c>
      <c r="U57" s="175">
        <f t="shared" si="19"/>
        <v>95000</v>
      </c>
      <c r="V57" s="176">
        <f t="shared" si="19"/>
        <v>80</v>
      </c>
      <c r="W57" s="175">
        <f t="shared" si="19"/>
        <v>115</v>
      </c>
      <c r="X57" s="176">
        <f t="shared" si="19"/>
        <v>100000</v>
      </c>
      <c r="Y57" s="175">
        <f t="shared" si="19"/>
        <v>95000</v>
      </c>
      <c r="Z57" s="176">
        <f t="shared" si="19"/>
        <v>800</v>
      </c>
      <c r="AA57" s="26"/>
      <c r="AB57" s="26"/>
      <c r="AC57" s="26"/>
    </row>
    <row r="58" spans="1:29" s="111" customFormat="1" hidden="1" x14ac:dyDescent="0.3">
      <c r="A58" s="58"/>
      <c r="B58" s="446" t="s">
        <v>86</v>
      </c>
      <c r="C58" s="22" t="s">
        <v>130</v>
      </c>
      <c r="D58" s="177">
        <f>D15</f>
        <v>0</v>
      </c>
      <c r="E58" s="178">
        <f>MIN(D15,E15)</f>
        <v>0</v>
      </c>
      <c r="F58" s="177">
        <f>F15</f>
        <v>0</v>
      </c>
      <c r="G58" s="178">
        <f>MIN(F15,G15)</f>
        <v>0</v>
      </c>
      <c r="H58" s="177">
        <f>H15</f>
        <v>0</v>
      </c>
      <c r="I58" s="178">
        <f>MIN(H15,I15)</f>
        <v>0</v>
      </c>
      <c r="J58" s="177">
        <f>J15</f>
        <v>10000</v>
      </c>
      <c r="K58" s="178">
        <f>MIN(J15,K15)</f>
        <v>10000</v>
      </c>
      <c r="L58" s="177">
        <f>L15</f>
        <v>10000</v>
      </c>
      <c r="M58" s="178">
        <f>MIN(L15,M15)</f>
        <v>10000</v>
      </c>
      <c r="N58" s="79"/>
      <c r="O58" s="245">
        <f>O15</f>
        <v>0</v>
      </c>
      <c r="P58" s="246">
        <f>MIN(O15,P15)</f>
        <v>0</v>
      </c>
      <c r="Q58" s="219">
        <f>Q15</f>
        <v>0</v>
      </c>
      <c r="R58" s="178">
        <f>MIN(Q15,R15)</f>
        <v>0</v>
      </c>
      <c r="S58" s="177">
        <f>S15</f>
        <v>0</v>
      </c>
      <c r="T58" s="178">
        <f>MIN(S15,T15)</f>
        <v>0</v>
      </c>
      <c r="U58" s="177">
        <f>U15</f>
        <v>100000</v>
      </c>
      <c r="V58" s="178">
        <f>MIN(U15,V15)</f>
        <v>100</v>
      </c>
      <c r="W58" s="177">
        <f>W15</f>
        <v>100</v>
      </c>
      <c r="X58" s="178">
        <f>MIN(W15,X15)</f>
        <v>100</v>
      </c>
      <c r="Y58" s="177">
        <f>Y15</f>
        <v>100000</v>
      </c>
      <c r="Z58" s="178">
        <f>MIN(Y15,Z15)</f>
        <v>1000</v>
      </c>
      <c r="AA58" s="26"/>
      <c r="AB58" s="26"/>
      <c r="AC58" s="26"/>
    </row>
    <row r="59" spans="1:29" s="111" customFormat="1" hidden="1" x14ac:dyDescent="0.3">
      <c r="A59" s="58"/>
      <c r="B59" s="446"/>
      <c r="C59" s="22" t="s">
        <v>131</v>
      </c>
      <c r="D59" s="177">
        <f>D28</f>
        <v>0</v>
      </c>
      <c r="E59" s="178">
        <f>MIN(D28,E28)</f>
        <v>0</v>
      </c>
      <c r="F59" s="177">
        <f>F28</f>
        <v>0</v>
      </c>
      <c r="G59" s="178">
        <f>MIN(F28,G28)</f>
        <v>0</v>
      </c>
      <c r="H59" s="177">
        <f>H28</f>
        <v>0</v>
      </c>
      <c r="I59" s="178">
        <f>MIN(H28,I28)</f>
        <v>0</v>
      </c>
      <c r="J59" s="177">
        <f>J28</f>
        <v>0</v>
      </c>
      <c r="K59" s="178">
        <f>MIN(J28,K28)</f>
        <v>0</v>
      </c>
      <c r="L59" s="177">
        <f>L28</f>
        <v>0</v>
      </c>
      <c r="M59" s="178">
        <f>MIN(L28,M28)</f>
        <v>0</v>
      </c>
      <c r="N59" s="79"/>
      <c r="O59" s="245">
        <f>O28</f>
        <v>0</v>
      </c>
      <c r="P59" s="246">
        <f>MIN(O28,P28)</f>
        <v>0</v>
      </c>
      <c r="Q59" s="219">
        <f>Q28</f>
        <v>0</v>
      </c>
      <c r="R59" s="178">
        <f>MIN(Q28,R28)</f>
        <v>0</v>
      </c>
      <c r="S59" s="177">
        <f>S28</f>
        <v>0</v>
      </c>
      <c r="T59" s="178">
        <f>MIN(S28,T28)</f>
        <v>0</v>
      </c>
      <c r="U59" s="177">
        <f>U28</f>
        <v>15000</v>
      </c>
      <c r="V59" s="178">
        <f>MIN(U28,V28)</f>
        <v>0</v>
      </c>
      <c r="W59" s="177">
        <f>W28</f>
        <v>15</v>
      </c>
      <c r="X59" s="178">
        <f>MIN(W28,X28)</f>
        <v>0</v>
      </c>
      <c r="Y59" s="177">
        <f>Y28</f>
        <v>15000</v>
      </c>
      <c r="Z59" s="178">
        <f>MIN(Y28,Z28)</f>
        <v>0</v>
      </c>
      <c r="AA59" s="26"/>
      <c r="AB59" s="26"/>
      <c r="AC59" s="26"/>
    </row>
    <row r="60" spans="1:29" s="111" customFormat="1" hidden="1" x14ac:dyDescent="0.3">
      <c r="A60" s="58"/>
      <c r="B60" s="82"/>
      <c r="C60" s="22" t="s">
        <v>143</v>
      </c>
      <c r="D60" s="177">
        <f>D58+D59</f>
        <v>0</v>
      </c>
      <c r="E60" s="179">
        <f t="shared" ref="E60:G60" si="20">E58+E59</f>
        <v>0</v>
      </c>
      <c r="F60" s="177">
        <f>F58+F59</f>
        <v>0</v>
      </c>
      <c r="G60" s="179">
        <f t="shared" si="20"/>
        <v>0</v>
      </c>
      <c r="H60" s="177">
        <f>H58+H59</f>
        <v>0</v>
      </c>
      <c r="I60" s="179">
        <f t="shared" ref="I60" si="21">I58+I59</f>
        <v>0</v>
      </c>
      <c r="J60" s="177">
        <f>J58+J59</f>
        <v>10000</v>
      </c>
      <c r="K60" s="179">
        <f t="shared" ref="K60" si="22">K58+K59</f>
        <v>10000</v>
      </c>
      <c r="L60" s="177">
        <f>L58+L59</f>
        <v>10000</v>
      </c>
      <c r="M60" s="179">
        <f t="shared" ref="M60" si="23">M58+M59</f>
        <v>10000</v>
      </c>
      <c r="N60" s="79">
        <f t="shared" ref="N60" si="24">N58+N59</f>
        <v>0</v>
      </c>
      <c r="O60" s="245">
        <f>O58+O59</f>
        <v>0</v>
      </c>
      <c r="P60" s="245">
        <f t="shared" ref="P60:R60" si="25">P58+P59</f>
        <v>0</v>
      </c>
      <c r="Q60" s="219">
        <f>Q58+Q59</f>
        <v>0</v>
      </c>
      <c r="R60" s="179">
        <f t="shared" si="25"/>
        <v>0</v>
      </c>
      <c r="S60" s="177">
        <f>S58+S59</f>
        <v>0</v>
      </c>
      <c r="T60" s="179">
        <f t="shared" ref="T60" si="26">T58+T59</f>
        <v>0</v>
      </c>
      <c r="U60" s="177">
        <f>U58+U59</f>
        <v>115000</v>
      </c>
      <c r="V60" s="179">
        <f t="shared" ref="V60" si="27">V58+V59</f>
        <v>100</v>
      </c>
      <c r="W60" s="177">
        <f>W58+W59</f>
        <v>115</v>
      </c>
      <c r="X60" s="179">
        <f t="shared" ref="X60" si="28">X58+X59</f>
        <v>100</v>
      </c>
      <c r="Y60" s="177">
        <f>Y58+Y59</f>
        <v>115000</v>
      </c>
      <c r="Z60" s="179">
        <f t="shared" ref="Z60" si="29">Z58+Z59</f>
        <v>1000</v>
      </c>
      <c r="AA60" s="26"/>
      <c r="AB60" s="26"/>
      <c r="AC60" s="26"/>
    </row>
    <row r="61" spans="1:29" s="111" customFormat="1" hidden="1" x14ac:dyDescent="0.3">
      <c r="A61" s="58"/>
      <c r="B61" s="138"/>
      <c r="C61" s="144" t="s">
        <v>132</v>
      </c>
      <c r="D61" s="180"/>
      <c r="E61" s="181"/>
      <c r="F61" s="180"/>
      <c r="G61" s="181"/>
      <c r="H61" s="180"/>
      <c r="I61" s="181"/>
      <c r="J61" s="180"/>
      <c r="K61" s="181"/>
      <c r="L61" s="180"/>
      <c r="M61" s="181"/>
      <c r="N61" s="78"/>
      <c r="O61" s="247"/>
      <c r="P61" s="247"/>
      <c r="Q61" s="220"/>
      <c r="R61" s="181"/>
      <c r="S61" s="180"/>
      <c r="T61" s="181"/>
      <c r="U61" s="180"/>
      <c r="V61" s="181"/>
      <c r="W61" s="180"/>
      <c r="X61" s="181"/>
      <c r="Y61" s="180"/>
      <c r="Z61" s="181"/>
      <c r="AA61" s="26"/>
      <c r="AB61" s="26"/>
      <c r="AC61" s="26"/>
    </row>
    <row r="62" spans="1:29" s="111" customFormat="1" hidden="1" x14ac:dyDescent="0.3">
      <c r="A62" s="59"/>
      <c r="B62" s="58" t="s">
        <v>133</v>
      </c>
      <c r="C62" s="58"/>
      <c r="D62" s="182">
        <f>D15*D51</f>
        <v>0</v>
      </c>
      <c r="E62" s="183">
        <f>MAX(MIN(E15*E51,D62),0)</f>
        <v>0</v>
      </c>
      <c r="F62" s="182">
        <f>F15*F51</f>
        <v>0</v>
      </c>
      <c r="G62" s="183">
        <f>MAX(MIN(G15*G51,F62),0)</f>
        <v>0</v>
      </c>
      <c r="H62" s="182">
        <f>H15*H51</f>
        <v>0</v>
      </c>
      <c r="I62" s="183">
        <f>MAX(MIN(I15*I51,H62),0)</f>
        <v>0</v>
      </c>
      <c r="J62" s="182">
        <f>J15*J51</f>
        <v>2000</v>
      </c>
      <c r="K62" s="183">
        <f>MAX(MIN(K15*K51,J62),0)</f>
        <v>2000</v>
      </c>
      <c r="L62" s="182">
        <f>L15*L51</f>
        <v>2000</v>
      </c>
      <c r="M62" s="183">
        <f>MAX(MIN(M15*M51,L62),0)</f>
        <v>2000</v>
      </c>
      <c r="N62" s="80">
        <f>N15*N51</f>
        <v>0</v>
      </c>
      <c r="O62" s="248">
        <f>O15*O51</f>
        <v>0</v>
      </c>
      <c r="P62" s="248">
        <f>MAX(MIN(P15*P51,O62),0)</f>
        <v>0</v>
      </c>
      <c r="Q62" s="221">
        <f>Q15*Q51</f>
        <v>0</v>
      </c>
      <c r="R62" s="183">
        <f>MAX(MIN(R15*R51,Q62),0)</f>
        <v>0</v>
      </c>
      <c r="S62" s="182">
        <f>S15*S51</f>
        <v>0</v>
      </c>
      <c r="T62" s="183">
        <f>MAX(MIN(T15*T51,S62),0)</f>
        <v>0</v>
      </c>
      <c r="U62" s="182">
        <f>U15*U51</f>
        <v>20000</v>
      </c>
      <c r="V62" s="183">
        <f>MAX(MIN(V15*V51,U62),0)</f>
        <v>20</v>
      </c>
      <c r="W62" s="182">
        <f>W15*W51</f>
        <v>20</v>
      </c>
      <c r="X62" s="183">
        <f>MAX(MIN(X15*X51,W62),0)</f>
        <v>20</v>
      </c>
      <c r="Y62" s="182">
        <f>Y15*Y51</f>
        <v>20000</v>
      </c>
      <c r="Z62" s="183">
        <f>MAX(MIN(Z15*Z51,Y62),0)</f>
        <v>200</v>
      </c>
      <c r="AA62" s="26"/>
      <c r="AB62" s="26"/>
      <c r="AC62" s="26"/>
    </row>
    <row r="63" spans="1:29" s="111" customFormat="1" hidden="1" x14ac:dyDescent="0.3">
      <c r="A63" s="59"/>
      <c r="B63" s="58" t="s">
        <v>134</v>
      </c>
      <c r="C63" s="26"/>
      <c r="D63" s="184">
        <f>D28*D51</f>
        <v>0</v>
      </c>
      <c r="E63" s="185">
        <f>MAX(MIN(D63,E51*E29),0)</f>
        <v>0</v>
      </c>
      <c r="F63" s="184">
        <f>F28*F51</f>
        <v>0</v>
      </c>
      <c r="G63" s="185">
        <f>MAX(MIN(F63,G51*G29),0)</f>
        <v>0</v>
      </c>
      <c r="H63" s="184">
        <f>H28*H51</f>
        <v>0</v>
      </c>
      <c r="I63" s="185">
        <f>MAX(MIN(H63,I51*I29),0)</f>
        <v>0</v>
      </c>
      <c r="J63" s="184">
        <f>J28*J51</f>
        <v>0</v>
      </c>
      <c r="K63" s="185">
        <f>MAX(MIN(J63,K51*K29),0)</f>
        <v>0</v>
      </c>
      <c r="L63" s="184">
        <f>L28*L51</f>
        <v>0</v>
      </c>
      <c r="M63" s="185">
        <f>MAX(MIN(L63,M51*M29),0)</f>
        <v>0</v>
      </c>
      <c r="N63" s="80">
        <f>N28*N51</f>
        <v>0</v>
      </c>
      <c r="O63" s="249">
        <f>O28*O51</f>
        <v>0</v>
      </c>
      <c r="P63" s="249">
        <f>MAX(MIN(O63,P51*P29),0)</f>
        <v>0</v>
      </c>
      <c r="Q63" s="222">
        <f>Q28*Q51</f>
        <v>0</v>
      </c>
      <c r="R63" s="185">
        <f>MAX(MIN(Q63,R51*R29),0)</f>
        <v>0</v>
      </c>
      <c r="S63" s="184">
        <f>S28*S51</f>
        <v>0</v>
      </c>
      <c r="T63" s="185">
        <f>MAX(MIN(S63,T51*T29),0)</f>
        <v>0</v>
      </c>
      <c r="U63" s="184">
        <f>U28*U51</f>
        <v>3000</v>
      </c>
      <c r="V63" s="185">
        <f>MAX(MIN(U63,V51*V29),0)</f>
        <v>0</v>
      </c>
      <c r="W63" s="184">
        <f>W28*W51</f>
        <v>3</v>
      </c>
      <c r="X63" s="185">
        <f>MAX(MIN(W63,X51*X29),0)</f>
        <v>0</v>
      </c>
      <c r="Y63" s="184">
        <f>Y28*Y51</f>
        <v>3000</v>
      </c>
      <c r="Z63" s="185">
        <f>MAX(MIN(Y63,Z51*Z29),0)</f>
        <v>0</v>
      </c>
      <c r="AA63" s="26"/>
      <c r="AB63" s="26"/>
      <c r="AC63" s="26"/>
    </row>
    <row r="64" spans="1:29" s="111" customFormat="1" hidden="1" x14ac:dyDescent="0.3">
      <c r="A64" s="59"/>
      <c r="B64" s="20" t="s">
        <v>135</v>
      </c>
      <c r="C64" s="60"/>
      <c r="D64" s="186">
        <f t="shared" ref="D64:E64" si="30">D63+D62</f>
        <v>0</v>
      </c>
      <c r="E64" s="187">
        <f t="shared" si="30"/>
        <v>0</v>
      </c>
      <c r="F64" s="186">
        <f t="shared" ref="F64:M64" si="31">F63+F62</f>
        <v>0</v>
      </c>
      <c r="G64" s="187">
        <f t="shared" si="31"/>
        <v>0</v>
      </c>
      <c r="H64" s="186">
        <f t="shared" si="31"/>
        <v>0</v>
      </c>
      <c r="I64" s="187">
        <f t="shared" si="31"/>
        <v>0</v>
      </c>
      <c r="J64" s="186">
        <f t="shared" si="31"/>
        <v>2000</v>
      </c>
      <c r="K64" s="187">
        <f t="shared" si="31"/>
        <v>2000</v>
      </c>
      <c r="L64" s="186">
        <f t="shared" si="31"/>
        <v>2000</v>
      </c>
      <c r="M64" s="187">
        <f t="shared" si="31"/>
        <v>2000</v>
      </c>
      <c r="N64" s="78">
        <f t="shared" ref="N64" si="32">N63+N62</f>
        <v>0</v>
      </c>
      <c r="O64" s="250">
        <f t="shared" ref="O64:P64" si="33">O63+O62</f>
        <v>0</v>
      </c>
      <c r="P64" s="250">
        <f t="shared" si="33"/>
        <v>0</v>
      </c>
      <c r="Q64" s="223">
        <f t="shared" ref="Q64:Z64" si="34">Q63+Q62</f>
        <v>0</v>
      </c>
      <c r="R64" s="187">
        <f t="shared" si="34"/>
        <v>0</v>
      </c>
      <c r="S64" s="186">
        <f t="shared" si="34"/>
        <v>0</v>
      </c>
      <c r="T64" s="187">
        <f t="shared" si="34"/>
        <v>0</v>
      </c>
      <c r="U64" s="186">
        <f t="shared" si="34"/>
        <v>23000</v>
      </c>
      <c r="V64" s="187">
        <f t="shared" si="34"/>
        <v>20</v>
      </c>
      <c r="W64" s="186">
        <f t="shared" si="34"/>
        <v>23</v>
      </c>
      <c r="X64" s="187">
        <f t="shared" si="34"/>
        <v>20</v>
      </c>
      <c r="Y64" s="186">
        <f t="shared" si="34"/>
        <v>23000</v>
      </c>
      <c r="Z64" s="187">
        <f t="shared" si="34"/>
        <v>200</v>
      </c>
      <c r="AA64" s="26"/>
      <c r="AB64" s="26"/>
      <c r="AC64" s="26"/>
    </row>
    <row r="65" spans="1:29" s="111" customFormat="1" hidden="1" x14ac:dyDescent="0.3">
      <c r="A65" s="59"/>
      <c r="B65" s="20" t="s">
        <v>140</v>
      </c>
      <c r="C65" s="60"/>
      <c r="D65" s="188">
        <f>MIN(D64,D52)</f>
        <v>0</v>
      </c>
      <c r="E65" s="187"/>
      <c r="F65" s="188">
        <f>MIN(F64,F52)</f>
        <v>0</v>
      </c>
      <c r="G65" s="187"/>
      <c r="H65" s="188">
        <f>MIN(H64,H52)</f>
        <v>0</v>
      </c>
      <c r="I65" s="187"/>
      <c r="J65" s="188">
        <f>MIN(J64,J52)</f>
        <v>2000</v>
      </c>
      <c r="K65" s="187"/>
      <c r="L65" s="188">
        <f>MIN(L64,L52)</f>
        <v>2000</v>
      </c>
      <c r="M65" s="187"/>
      <c r="N65" s="78"/>
      <c r="O65" s="251">
        <f>MIN(O64,O52)</f>
        <v>0</v>
      </c>
      <c r="P65" s="250"/>
      <c r="Q65" s="224">
        <f>MIN(Q64,Q52)</f>
        <v>0</v>
      </c>
      <c r="R65" s="187"/>
      <c r="S65" s="188">
        <f>MIN(S64,S52)</f>
        <v>0</v>
      </c>
      <c r="T65" s="187"/>
      <c r="U65" s="188">
        <f>MIN(U64,U52)</f>
        <v>20000</v>
      </c>
      <c r="V65" s="187"/>
      <c r="W65" s="188">
        <f>MIN(W64,W52)</f>
        <v>23</v>
      </c>
      <c r="X65" s="187"/>
      <c r="Y65" s="188">
        <f>MIN(Y64,Y52)</f>
        <v>20000</v>
      </c>
      <c r="Z65" s="187"/>
      <c r="AA65" s="26"/>
      <c r="AB65" s="26"/>
      <c r="AC65" s="26"/>
    </row>
    <row r="66" spans="1:29" s="111" customFormat="1" hidden="1" x14ac:dyDescent="0.3">
      <c r="A66" s="59"/>
      <c r="B66" s="20" t="s">
        <v>139</v>
      </c>
      <c r="C66" s="60"/>
      <c r="D66" s="189">
        <f>MIN(D62,D52)</f>
        <v>0</v>
      </c>
      <c r="E66" s="187"/>
      <c r="F66" s="189">
        <f>MIN(F62,F52)</f>
        <v>0</v>
      </c>
      <c r="G66" s="187"/>
      <c r="H66" s="189">
        <f>MIN(H62,H52)</f>
        <v>0</v>
      </c>
      <c r="I66" s="187"/>
      <c r="J66" s="189">
        <f>MIN(J62,J52)</f>
        <v>2000</v>
      </c>
      <c r="K66" s="187"/>
      <c r="L66" s="189">
        <f>MIN(L62,L52)</f>
        <v>2000</v>
      </c>
      <c r="M66" s="187"/>
      <c r="N66" s="78"/>
      <c r="O66" s="252">
        <f>MIN(O62,O52)</f>
        <v>0</v>
      </c>
      <c r="P66" s="250"/>
      <c r="Q66" s="225">
        <f>MIN(Q62,Q52)</f>
        <v>0</v>
      </c>
      <c r="R66" s="187"/>
      <c r="S66" s="189">
        <f>MIN(S62,S52)</f>
        <v>0</v>
      </c>
      <c r="T66" s="187"/>
      <c r="U66" s="189">
        <f>MIN(U62,U52)</f>
        <v>20000</v>
      </c>
      <c r="V66" s="187"/>
      <c r="W66" s="189">
        <f>MIN(W62,W52)</f>
        <v>20</v>
      </c>
      <c r="X66" s="187"/>
      <c r="Y66" s="189">
        <f>MIN(Y62,Y52)</f>
        <v>20000</v>
      </c>
      <c r="Z66" s="187"/>
      <c r="AA66" s="26"/>
      <c r="AB66" s="26"/>
      <c r="AC66" s="26"/>
    </row>
    <row r="67" spans="1:29" s="111" customFormat="1" hidden="1" x14ac:dyDescent="0.3">
      <c r="A67" s="59"/>
      <c r="B67" s="20" t="s">
        <v>138</v>
      </c>
      <c r="C67" s="60"/>
      <c r="D67" s="190">
        <f>IF(D65&gt;=D52,D52-D66,D63)</f>
        <v>0</v>
      </c>
      <c r="E67" s="187"/>
      <c r="F67" s="190">
        <f>IF(F65&gt;=F52,F52-F66,F63)</f>
        <v>0</v>
      </c>
      <c r="G67" s="187"/>
      <c r="H67" s="190">
        <f>IF(H65&gt;=H52,H52-H66,H63)</f>
        <v>0</v>
      </c>
      <c r="I67" s="187"/>
      <c r="J67" s="190">
        <f>IF(J65&gt;=J52,J52-J66,J63)</f>
        <v>0</v>
      </c>
      <c r="K67" s="187"/>
      <c r="L67" s="190">
        <f>IF(L65&gt;=L52,L52-L66,L63)</f>
        <v>0</v>
      </c>
      <c r="M67" s="187"/>
      <c r="N67" s="78">
        <f>IF(N65&gt;=N52,N52-N66,N63)</f>
        <v>0</v>
      </c>
      <c r="O67" s="253">
        <f>IF(O65&gt;=O52,O52-O66,O63)</f>
        <v>0</v>
      </c>
      <c r="P67" s="250"/>
      <c r="Q67" s="226">
        <f>IF(Q65&gt;=Q52,Q52-Q66,Q63)</f>
        <v>0</v>
      </c>
      <c r="R67" s="187"/>
      <c r="S67" s="190">
        <f>IF(S65&gt;=S52,S52-S66,S63)</f>
        <v>0</v>
      </c>
      <c r="T67" s="187"/>
      <c r="U67" s="190">
        <f>IF(U65&gt;=U52,U52-U66,U63)</f>
        <v>0</v>
      </c>
      <c r="V67" s="187"/>
      <c r="W67" s="190">
        <f>IF(W65&gt;=W52,W52-W66,W63)</f>
        <v>3</v>
      </c>
      <c r="X67" s="187"/>
      <c r="Y67" s="190">
        <f>IF(Y65&gt;=Y52,Y52-Y66,Y63)</f>
        <v>0</v>
      </c>
      <c r="Z67" s="187"/>
      <c r="AA67" s="26"/>
      <c r="AB67" s="26"/>
      <c r="AC67" s="26"/>
    </row>
    <row r="68" spans="1:29" s="111" customFormat="1" ht="16.2" hidden="1" x14ac:dyDescent="0.45">
      <c r="A68" s="59"/>
      <c r="B68" s="20" t="s">
        <v>137</v>
      </c>
      <c r="C68" s="60"/>
      <c r="D68" s="191">
        <f>D67+D66</f>
        <v>0</v>
      </c>
      <c r="E68" s="187"/>
      <c r="F68" s="191">
        <f>F67+F66</f>
        <v>0</v>
      </c>
      <c r="G68" s="187"/>
      <c r="H68" s="191">
        <f>H67+H66</f>
        <v>0</v>
      </c>
      <c r="I68" s="187"/>
      <c r="J68" s="191">
        <f>J67+J66</f>
        <v>2000</v>
      </c>
      <c r="K68" s="187"/>
      <c r="L68" s="191">
        <f>L67+L66</f>
        <v>2000</v>
      </c>
      <c r="M68" s="187"/>
      <c r="N68" s="78"/>
      <c r="O68" s="254">
        <f>O67+O66</f>
        <v>0</v>
      </c>
      <c r="P68" s="250"/>
      <c r="Q68" s="227">
        <f>Q67+Q66</f>
        <v>0</v>
      </c>
      <c r="R68" s="187"/>
      <c r="S68" s="191">
        <f>S67+S66</f>
        <v>0</v>
      </c>
      <c r="T68" s="187"/>
      <c r="U68" s="191">
        <f>U67+U66</f>
        <v>20000</v>
      </c>
      <c r="V68" s="187"/>
      <c r="W68" s="191">
        <f>W67+W66</f>
        <v>23</v>
      </c>
      <c r="X68" s="187"/>
      <c r="Y68" s="191">
        <f>Y67+Y66</f>
        <v>20000</v>
      </c>
      <c r="Z68" s="187"/>
      <c r="AA68" s="26"/>
      <c r="AB68" s="26"/>
      <c r="AC68" s="26"/>
    </row>
    <row r="69" spans="1:29" s="111" customFormat="1" hidden="1" x14ac:dyDescent="0.3">
      <c r="A69" s="59"/>
      <c r="B69" s="20" t="s">
        <v>144</v>
      </c>
      <c r="C69" s="60"/>
      <c r="D69" s="180"/>
      <c r="E69" s="192">
        <f>MIN(D62,E62,D66)</f>
        <v>0</v>
      </c>
      <c r="F69" s="180"/>
      <c r="G69" s="192">
        <f>MIN(F62,G62,F66)</f>
        <v>0</v>
      </c>
      <c r="H69" s="180"/>
      <c r="I69" s="192">
        <f>MIN(H62,I62,H66)</f>
        <v>0</v>
      </c>
      <c r="J69" s="180"/>
      <c r="K69" s="192">
        <f>MIN(J62,K62,J66)</f>
        <v>2000</v>
      </c>
      <c r="L69" s="180"/>
      <c r="M69" s="192">
        <f>MIN(L62,M62,L66)</f>
        <v>2000</v>
      </c>
      <c r="N69" s="78"/>
      <c r="O69" s="247"/>
      <c r="P69" s="255">
        <f>MIN(O62,P62,O66)</f>
        <v>0</v>
      </c>
      <c r="Q69" s="220"/>
      <c r="R69" s="192">
        <f>MIN(Q62,R62,Q66)</f>
        <v>0</v>
      </c>
      <c r="S69" s="180"/>
      <c r="T69" s="192">
        <f>MIN(S62,T62,S66)</f>
        <v>0</v>
      </c>
      <c r="U69" s="180"/>
      <c r="V69" s="192">
        <f>MIN(U62,V62,U66)</f>
        <v>20</v>
      </c>
      <c r="W69" s="180"/>
      <c r="X69" s="192">
        <f>MIN(W62,X62,W66)</f>
        <v>20</v>
      </c>
      <c r="Y69" s="180"/>
      <c r="Z69" s="192">
        <f>MIN(Y62,Z62,Y66)</f>
        <v>200</v>
      </c>
      <c r="AA69" s="26"/>
      <c r="AB69" s="26"/>
      <c r="AC69" s="26"/>
    </row>
    <row r="70" spans="1:29" s="111" customFormat="1" hidden="1" x14ac:dyDescent="0.3">
      <c r="A70" s="59"/>
      <c r="B70" s="20" t="s">
        <v>145</v>
      </c>
      <c r="C70" s="60"/>
      <c r="D70" s="180"/>
      <c r="E70" s="193">
        <f>MIN(D68-E69,D63,E63,E69*0.15)</f>
        <v>0</v>
      </c>
      <c r="F70" s="180"/>
      <c r="G70" s="193">
        <f>MIN(F68-G69,F63,G63,G69*0.15)</f>
        <v>0</v>
      </c>
      <c r="H70" s="180"/>
      <c r="I70" s="193">
        <f>MIN(H68-I69,H63,I63,I69*0.15)</f>
        <v>0</v>
      </c>
      <c r="J70" s="180"/>
      <c r="K70" s="193">
        <f>MIN(J68-K69,J63,K63,K69*0.15)</f>
        <v>0</v>
      </c>
      <c r="L70" s="180"/>
      <c r="M70" s="193">
        <f>MIN(L68-M69,L63,M63,M69*0.15)</f>
        <v>0</v>
      </c>
      <c r="N70" s="78"/>
      <c r="O70" s="247"/>
      <c r="P70" s="256">
        <f>MIN(O68-P69,O63,P63,P69*0.15)</f>
        <v>0</v>
      </c>
      <c r="Q70" s="220"/>
      <c r="R70" s="193">
        <f>MIN(Q68-R69,Q63,R63,R69*0.15)</f>
        <v>0</v>
      </c>
      <c r="S70" s="180"/>
      <c r="T70" s="193">
        <f>MIN(S68-T69,S63,T63,T69*0.15)</f>
        <v>0</v>
      </c>
      <c r="U70" s="180"/>
      <c r="V70" s="193">
        <f>MIN(U68-V69,U63,V63,V69*0.15)</f>
        <v>0</v>
      </c>
      <c r="W70" s="180"/>
      <c r="X70" s="193">
        <f>MIN(W68-X69,W63,X63,X69*0.15)</f>
        <v>0</v>
      </c>
      <c r="Y70" s="180"/>
      <c r="Z70" s="193">
        <f>MIN(Y68-Z69,Y63,Z63,Z69*0.15)</f>
        <v>0</v>
      </c>
      <c r="AA70" s="26"/>
      <c r="AB70" s="26"/>
      <c r="AC70" s="26"/>
    </row>
    <row r="71" spans="1:29" s="111" customFormat="1" hidden="1" x14ac:dyDescent="0.3">
      <c r="A71" s="59"/>
      <c r="B71" s="20" t="s">
        <v>146</v>
      </c>
      <c r="C71" s="60"/>
      <c r="D71" s="180"/>
      <c r="E71" s="194">
        <f>E70+E69</f>
        <v>0</v>
      </c>
      <c r="F71" s="180"/>
      <c r="G71" s="194">
        <f>G70+G69</f>
        <v>0</v>
      </c>
      <c r="H71" s="180"/>
      <c r="I71" s="194">
        <f>I70+I69</f>
        <v>0</v>
      </c>
      <c r="J71" s="180"/>
      <c r="K71" s="194">
        <f>K70+K69</f>
        <v>2000</v>
      </c>
      <c r="L71" s="180"/>
      <c r="M71" s="194">
        <f>M70+M69</f>
        <v>2000</v>
      </c>
      <c r="N71" s="78"/>
      <c r="O71" s="247"/>
      <c r="P71" s="257">
        <f>P70+P69</f>
        <v>0</v>
      </c>
      <c r="Q71" s="220"/>
      <c r="R71" s="194">
        <f>R70+R69</f>
        <v>0</v>
      </c>
      <c r="S71" s="180"/>
      <c r="T71" s="194">
        <f>T70+T69</f>
        <v>0</v>
      </c>
      <c r="U71" s="180"/>
      <c r="V71" s="194">
        <f>V70+V69</f>
        <v>20</v>
      </c>
      <c r="W71" s="180"/>
      <c r="X71" s="194">
        <f>X70+X69</f>
        <v>20</v>
      </c>
      <c r="Y71" s="180"/>
      <c r="Z71" s="194">
        <f>Z70+Z69</f>
        <v>200</v>
      </c>
      <c r="AA71" s="26"/>
      <c r="AB71" s="26"/>
      <c r="AC71" s="26"/>
    </row>
    <row r="72" spans="1:29" s="111" customFormat="1" hidden="1" x14ac:dyDescent="0.3">
      <c r="A72" s="59"/>
      <c r="B72" s="20" t="s">
        <v>147</v>
      </c>
      <c r="C72" s="60"/>
      <c r="D72" s="180"/>
      <c r="E72" s="195">
        <f>MIN(D15,E73)</f>
        <v>0</v>
      </c>
      <c r="F72" s="180"/>
      <c r="G72" s="195">
        <f>MIN(F15,G73)</f>
        <v>0</v>
      </c>
      <c r="H72" s="180"/>
      <c r="I72" s="195">
        <f>MIN(H15,I73)</f>
        <v>0</v>
      </c>
      <c r="J72" s="180"/>
      <c r="K72" s="195">
        <f>MIN(J15,K73)</f>
        <v>10000</v>
      </c>
      <c r="L72" s="180"/>
      <c r="M72" s="195">
        <f>MIN(L15,M73)</f>
        <v>10000</v>
      </c>
      <c r="N72" s="78"/>
      <c r="O72" s="247"/>
      <c r="P72" s="258">
        <f>MIN(O15,P73)</f>
        <v>0</v>
      </c>
      <c r="Q72" s="220"/>
      <c r="R72" s="195">
        <f>MIN(Q15,R73)</f>
        <v>0</v>
      </c>
      <c r="S72" s="180"/>
      <c r="T72" s="195">
        <f>MIN(S15,T73)</f>
        <v>0</v>
      </c>
      <c r="U72" s="180"/>
      <c r="V72" s="195">
        <f>MIN(U15,V73)</f>
        <v>100</v>
      </c>
      <c r="W72" s="180"/>
      <c r="X72" s="195">
        <f>MIN(W15,X73)</f>
        <v>100</v>
      </c>
      <c r="Y72" s="180"/>
      <c r="Z72" s="195">
        <f>MIN(Y15,Z73)</f>
        <v>1000</v>
      </c>
      <c r="AA72" s="26"/>
      <c r="AB72" s="26"/>
      <c r="AC72" s="26"/>
    </row>
    <row r="73" spans="1:29" s="111" customFormat="1" hidden="1" x14ac:dyDescent="0.3">
      <c r="A73" s="59"/>
      <c r="B73" s="20" t="s">
        <v>148</v>
      </c>
      <c r="C73" s="60"/>
      <c r="D73" s="180"/>
      <c r="E73" s="196">
        <f>MAX(MIN(D15,E15),0)</f>
        <v>0</v>
      </c>
      <c r="F73" s="180"/>
      <c r="G73" s="196">
        <f>MAX(MIN(F15,G15),0)</f>
        <v>0</v>
      </c>
      <c r="H73" s="180"/>
      <c r="I73" s="196">
        <f>MAX(MIN(H15,I15),0)</f>
        <v>0</v>
      </c>
      <c r="J73" s="180"/>
      <c r="K73" s="196">
        <f>MAX(MIN(J15,K15),0)</f>
        <v>10000</v>
      </c>
      <c r="L73" s="180"/>
      <c r="M73" s="196">
        <f>MAX(MIN(L15,M15),0)</f>
        <v>10000</v>
      </c>
      <c r="N73" s="78"/>
      <c r="O73" s="247"/>
      <c r="P73" s="259">
        <f>MAX(MIN(O15,P15),0)</f>
        <v>0</v>
      </c>
      <c r="Q73" s="220"/>
      <c r="R73" s="196">
        <f>MAX(MIN(Q15,R15),0)</f>
        <v>0</v>
      </c>
      <c r="S73" s="180"/>
      <c r="T73" s="196">
        <f>MAX(MIN(S15,T15),0)</f>
        <v>0</v>
      </c>
      <c r="U73" s="180"/>
      <c r="V73" s="196">
        <f>MAX(MIN(U15,V15),0)</f>
        <v>100</v>
      </c>
      <c r="W73" s="180"/>
      <c r="X73" s="196">
        <f>MAX(MIN(W15,X15),0)</f>
        <v>100</v>
      </c>
      <c r="Y73" s="180"/>
      <c r="Z73" s="196">
        <f>MAX(MIN(Y15,Z15),0)</f>
        <v>1000</v>
      </c>
      <c r="AA73" s="26"/>
      <c r="AB73" s="26"/>
      <c r="AC73" s="26"/>
    </row>
    <row r="74" spans="1:29" s="111" customFormat="1" hidden="1" x14ac:dyDescent="0.3">
      <c r="A74" s="59"/>
      <c r="B74" s="20" t="s">
        <v>151</v>
      </c>
      <c r="C74" s="60"/>
      <c r="D74" s="197">
        <f>D28</f>
        <v>0</v>
      </c>
      <c r="E74" s="142">
        <f>MIN(D74,E75)</f>
        <v>0</v>
      </c>
      <c r="F74" s="197">
        <f>F28</f>
        <v>0</v>
      </c>
      <c r="G74" s="142">
        <f>MIN(F74,G75)</f>
        <v>0</v>
      </c>
      <c r="H74" s="197">
        <f>H28</f>
        <v>0</v>
      </c>
      <c r="I74" s="142">
        <f>MIN(H74,I75)</f>
        <v>0</v>
      </c>
      <c r="J74" s="197">
        <f>J28</f>
        <v>0</v>
      </c>
      <c r="K74" s="142">
        <f>MIN(J74,K75)</f>
        <v>0</v>
      </c>
      <c r="L74" s="197">
        <f>L28</f>
        <v>0</v>
      </c>
      <c r="M74" s="142">
        <f>MIN(L74,M75)</f>
        <v>0</v>
      </c>
      <c r="N74" s="78"/>
      <c r="O74" s="236">
        <f>O28</f>
        <v>0</v>
      </c>
      <c r="P74" s="260">
        <f>MIN(O74,P75)</f>
        <v>0</v>
      </c>
      <c r="Q74" s="173">
        <f>Q28</f>
        <v>0</v>
      </c>
      <c r="R74" s="142">
        <f>MIN(Q74,R75)</f>
        <v>0</v>
      </c>
      <c r="S74" s="197">
        <f>S28</f>
        <v>0</v>
      </c>
      <c r="T74" s="142">
        <f>MIN(S74,T75)</f>
        <v>0</v>
      </c>
      <c r="U74" s="197">
        <f>U28</f>
        <v>15000</v>
      </c>
      <c r="V74" s="142">
        <f>MIN(U74,V75)</f>
        <v>0</v>
      </c>
      <c r="W74" s="197">
        <f>W28</f>
        <v>15</v>
      </c>
      <c r="X74" s="142">
        <f>MIN(W74,X75)</f>
        <v>0</v>
      </c>
      <c r="Y74" s="197">
        <f>Y28</f>
        <v>15000</v>
      </c>
      <c r="Z74" s="142">
        <f>MIN(Y74,Z75)</f>
        <v>0</v>
      </c>
      <c r="AA74" s="26"/>
      <c r="AB74" s="26"/>
      <c r="AC74" s="26"/>
    </row>
    <row r="75" spans="1:29" s="111" customFormat="1" hidden="1" x14ac:dyDescent="0.3">
      <c r="A75" s="59"/>
      <c r="B75" s="20" t="s">
        <v>149</v>
      </c>
      <c r="C75" s="60"/>
      <c r="D75" s="180"/>
      <c r="E75" s="198">
        <f>MAX(MIN(D28,E29),0)</f>
        <v>0</v>
      </c>
      <c r="F75" s="180"/>
      <c r="G75" s="198">
        <f>MAX(MIN(F28,G29),0)</f>
        <v>0</v>
      </c>
      <c r="H75" s="180"/>
      <c r="I75" s="198">
        <f>MAX(MIN(H28,I29),0)</f>
        <v>0</v>
      </c>
      <c r="J75" s="180"/>
      <c r="K75" s="198">
        <f>MAX(MIN(J28,K29),0)</f>
        <v>0</v>
      </c>
      <c r="L75" s="180"/>
      <c r="M75" s="198">
        <f>MAX(MIN(L28,M29),0)</f>
        <v>0</v>
      </c>
      <c r="N75" s="78"/>
      <c r="O75" s="247"/>
      <c r="P75" s="261">
        <f>MAX(MIN(O28,P29),0)</f>
        <v>0</v>
      </c>
      <c r="Q75" s="220"/>
      <c r="R75" s="198">
        <f>MAX(MIN(Q28,R29),0)</f>
        <v>0</v>
      </c>
      <c r="S75" s="180"/>
      <c r="T75" s="198">
        <f>MAX(MIN(S28,T29),0)</f>
        <v>0</v>
      </c>
      <c r="U75" s="180"/>
      <c r="V75" s="198">
        <f>MAX(MIN(U28,V29),0)</f>
        <v>0</v>
      </c>
      <c r="W75" s="180"/>
      <c r="X75" s="198">
        <f>MAX(MIN(W28,X29),0)</f>
        <v>0</v>
      </c>
      <c r="Y75" s="180"/>
      <c r="Z75" s="198">
        <f>MAX(MIN(Y28,Z29),0)</f>
        <v>0</v>
      </c>
      <c r="AA75" s="26"/>
      <c r="AB75" s="26"/>
      <c r="AC75" s="26"/>
    </row>
    <row r="76" spans="1:29" s="111" customFormat="1" hidden="1" x14ac:dyDescent="0.3">
      <c r="A76" s="59"/>
      <c r="B76" s="20" t="s">
        <v>150</v>
      </c>
      <c r="C76" s="60"/>
      <c r="D76" s="180">
        <f>D15+D28</f>
        <v>0</v>
      </c>
      <c r="E76" s="199">
        <f>MIN(D76,E74+E72)</f>
        <v>0</v>
      </c>
      <c r="F76" s="180">
        <f>F15+F28</f>
        <v>0</v>
      </c>
      <c r="G76" s="199">
        <f>MIN(F76,G74+G72)</f>
        <v>0</v>
      </c>
      <c r="H76" s="180">
        <f>H15+H28</f>
        <v>0</v>
      </c>
      <c r="I76" s="199">
        <f>MIN(H76,I74+I72)</f>
        <v>0</v>
      </c>
      <c r="J76" s="180">
        <f>J15+J28</f>
        <v>10000</v>
      </c>
      <c r="K76" s="199">
        <f>MIN(J76,K74+K72)</f>
        <v>10000</v>
      </c>
      <c r="L76" s="180">
        <f>L15+L28</f>
        <v>10000</v>
      </c>
      <c r="M76" s="199">
        <f>MIN(L76,M74+M72)</f>
        <v>10000</v>
      </c>
      <c r="N76" s="78"/>
      <c r="O76" s="247">
        <f>O15+O28</f>
        <v>0</v>
      </c>
      <c r="P76" s="262">
        <f>MIN(O76,P74+P72)</f>
        <v>0</v>
      </c>
      <c r="Q76" s="220">
        <f>Q15+Q28</f>
        <v>0</v>
      </c>
      <c r="R76" s="199">
        <f>MIN(Q76,R74+R72)</f>
        <v>0</v>
      </c>
      <c r="S76" s="180">
        <f>S15+S28</f>
        <v>0</v>
      </c>
      <c r="T76" s="199">
        <f>MIN(S76,T74+T72)</f>
        <v>0</v>
      </c>
      <c r="U76" s="180">
        <f>U15+U28</f>
        <v>115000</v>
      </c>
      <c r="V76" s="199">
        <f>MIN(U76,V74+V72)</f>
        <v>100</v>
      </c>
      <c r="W76" s="180">
        <f>W15+W28</f>
        <v>115</v>
      </c>
      <c r="X76" s="199">
        <f>MIN(W76,X74+X72)</f>
        <v>100</v>
      </c>
      <c r="Y76" s="180">
        <f>Y15+Y28</f>
        <v>115000</v>
      </c>
      <c r="Z76" s="199">
        <f>MIN(Y76,Z74+Z72)</f>
        <v>1000</v>
      </c>
      <c r="AA76" s="26"/>
      <c r="AB76" s="26"/>
      <c r="AC76" s="26"/>
    </row>
    <row r="77" spans="1:29" s="111" customFormat="1" hidden="1" x14ac:dyDescent="0.3">
      <c r="A77" s="59"/>
      <c r="B77" s="20" t="s">
        <v>152</v>
      </c>
      <c r="C77" s="60"/>
      <c r="D77" s="200">
        <f>MIN(D52,D62)</f>
        <v>0</v>
      </c>
      <c r="E77" s="201">
        <f>MIN(D77,MIN(D62,E62,D65))</f>
        <v>0</v>
      </c>
      <c r="F77" s="200">
        <f>MIN(F52,F62)</f>
        <v>0</v>
      </c>
      <c r="G77" s="201">
        <f>MIN(F77,MIN(F62,G62,F65))</f>
        <v>0</v>
      </c>
      <c r="H77" s="200">
        <f>MIN(H52,H62)</f>
        <v>0</v>
      </c>
      <c r="I77" s="201">
        <f>MIN(H77,MIN(H62,I62,H65))</f>
        <v>0</v>
      </c>
      <c r="J77" s="200">
        <f>MIN(J52,J62)</f>
        <v>2000</v>
      </c>
      <c r="K77" s="201">
        <f>MIN(J77,MIN(J62,K62,J65))</f>
        <v>2000</v>
      </c>
      <c r="L77" s="200">
        <f>MIN(L52,L62)</f>
        <v>2000</v>
      </c>
      <c r="M77" s="201">
        <f>MIN(L77,MIN(L62,M62,L65))</f>
        <v>2000</v>
      </c>
      <c r="N77" s="78"/>
      <c r="O77" s="143">
        <f>MIN(O52,O62)</f>
        <v>0</v>
      </c>
      <c r="P77" s="263">
        <f>MIN(O77,MIN(O62,P62,O65))</f>
        <v>0</v>
      </c>
      <c r="Q77" s="174">
        <f>MIN(Q52,Q62)</f>
        <v>0</v>
      </c>
      <c r="R77" s="201">
        <f>MIN(Q77,MIN(Q62,R62,Q65))</f>
        <v>0</v>
      </c>
      <c r="S77" s="200">
        <f>MIN(S52,S62)</f>
        <v>0</v>
      </c>
      <c r="T77" s="201">
        <f>MIN(S77,MIN(S62,T62,S65))</f>
        <v>0</v>
      </c>
      <c r="U77" s="200">
        <f>MIN(U52,U62)</f>
        <v>20000</v>
      </c>
      <c r="V77" s="201">
        <f>MIN(U77,MIN(U62,V62,U65))</f>
        <v>20</v>
      </c>
      <c r="W77" s="200">
        <f>MIN(W52,W62)</f>
        <v>20</v>
      </c>
      <c r="X77" s="201">
        <f>MIN(W77,MIN(W62,X62,W65))</f>
        <v>20</v>
      </c>
      <c r="Y77" s="200">
        <f>MIN(Y52,Y62)</f>
        <v>20000</v>
      </c>
      <c r="Z77" s="201">
        <f>MIN(Y77,MIN(Y62,Z62,Y65))</f>
        <v>200</v>
      </c>
      <c r="AA77" s="26"/>
      <c r="AB77" s="26"/>
      <c r="AC77" s="26"/>
    </row>
    <row r="78" spans="1:29" s="111" customFormat="1" hidden="1" x14ac:dyDescent="0.3">
      <c r="A78" s="59"/>
      <c r="B78" s="20" t="s">
        <v>153</v>
      </c>
      <c r="C78" s="60"/>
      <c r="D78" s="202">
        <f>D67</f>
        <v>0</v>
      </c>
      <c r="E78" s="203">
        <f>MIN(E70)</f>
        <v>0</v>
      </c>
      <c r="F78" s="202">
        <f>F67</f>
        <v>0</v>
      </c>
      <c r="G78" s="203">
        <f>MIN(G70)</f>
        <v>0</v>
      </c>
      <c r="H78" s="202">
        <f>H67</f>
        <v>0</v>
      </c>
      <c r="I78" s="203">
        <f>MIN(I70)</f>
        <v>0</v>
      </c>
      <c r="J78" s="202">
        <f>J67</f>
        <v>0</v>
      </c>
      <c r="K78" s="203">
        <f>MIN(K70)</f>
        <v>0</v>
      </c>
      <c r="L78" s="202">
        <f>L67</f>
        <v>0</v>
      </c>
      <c r="M78" s="203">
        <f>MIN(M70)</f>
        <v>0</v>
      </c>
      <c r="N78" s="78"/>
      <c r="O78" s="264">
        <f>O67</f>
        <v>0</v>
      </c>
      <c r="P78" s="265">
        <f>MIN(P70)</f>
        <v>0</v>
      </c>
      <c r="Q78" s="228">
        <f>Q67</f>
        <v>0</v>
      </c>
      <c r="R78" s="203">
        <f>MIN(R70)</f>
        <v>0</v>
      </c>
      <c r="S78" s="202">
        <f>S67</f>
        <v>0</v>
      </c>
      <c r="T78" s="203">
        <f>MIN(T70)</f>
        <v>0</v>
      </c>
      <c r="U78" s="202">
        <f>U67</f>
        <v>0</v>
      </c>
      <c r="V78" s="203">
        <f>MIN(V70)</f>
        <v>0</v>
      </c>
      <c r="W78" s="202">
        <f>W67</f>
        <v>3</v>
      </c>
      <c r="X78" s="203">
        <f>MIN(X70)</f>
        <v>0</v>
      </c>
      <c r="Y78" s="202">
        <f>Y67</f>
        <v>0</v>
      </c>
      <c r="Z78" s="203">
        <f>MIN(Z70)</f>
        <v>0</v>
      </c>
      <c r="AA78" s="26"/>
      <c r="AB78" s="26"/>
      <c r="AC78" s="26"/>
    </row>
    <row r="79" spans="1:29" s="111" customFormat="1" hidden="1" x14ac:dyDescent="0.3">
      <c r="A79" s="59"/>
      <c r="B79" s="20" t="s">
        <v>141</v>
      </c>
      <c r="C79" s="60"/>
      <c r="D79" s="180">
        <f t="shared" ref="D79:M79" si="35">D39</f>
        <v>0</v>
      </c>
      <c r="E79" s="181">
        <f t="shared" si="35"/>
        <v>0</v>
      </c>
      <c r="F79" s="180">
        <f t="shared" si="35"/>
        <v>0</v>
      </c>
      <c r="G79" s="181">
        <f t="shared" si="35"/>
        <v>0</v>
      </c>
      <c r="H79" s="180">
        <f t="shared" si="35"/>
        <v>0</v>
      </c>
      <c r="I79" s="181">
        <f t="shared" si="35"/>
        <v>0</v>
      </c>
      <c r="J79" s="180">
        <f t="shared" si="35"/>
        <v>0</v>
      </c>
      <c r="K79" s="181">
        <f t="shared" si="35"/>
        <v>0</v>
      </c>
      <c r="L79" s="180">
        <f t="shared" si="35"/>
        <v>0</v>
      </c>
      <c r="M79" s="181">
        <f t="shared" si="35"/>
        <v>0</v>
      </c>
      <c r="N79" s="78"/>
      <c r="O79" s="247">
        <f t="shared" ref="O79:Z79" si="36">O39</f>
        <v>0</v>
      </c>
      <c r="P79" s="247">
        <f t="shared" si="36"/>
        <v>0</v>
      </c>
      <c r="Q79" s="220">
        <f t="shared" si="36"/>
        <v>0</v>
      </c>
      <c r="R79" s="181">
        <f t="shared" si="36"/>
        <v>0</v>
      </c>
      <c r="S79" s="180">
        <f t="shared" si="36"/>
        <v>0</v>
      </c>
      <c r="T79" s="181">
        <f t="shared" si="36"/>
        <v>0</v>
      </c>
      <c r="U79" s="180">
        <f t="shared" si="36"/>
        <v>0</v>
      </c>
      <c r="V79" s="181">
        <f t="shared" si="36"/>
        <v>0</v>
      </c>
      <c r="W79" s="180">
        <f t="shared" si="36"/>
        <v>0</v>
      </c>
      <c r="X79" s="181">
        <f t="shared" si="36"/>
        <v>0</v>
      </c>
      <c r="Y79" s="180">
        <f t="shared" si="36"/>
        <v>0</v>
      </c>
      <c r="Z79" s="181">
        <f t="shared" si="36"/>
        <v>0</v>
      </c>
      <c r="AA79" s="26"/>
      <c r="AB79" s="26"/>
      <c r="AC79" s="26"/>
    </row>
    <row r="80" spans="1:29" s="111" customFormat="1" hidden="1" x14ac:dyDescent="0.3">
      <c r="A80" s="59"/>
      <c r="B80" s="20" t="s">
        <v>142</v>
      </c>
      <c r="C80" s="60"/>
      <c r="D80" s="180">
        <f>MAX(MIN(D76-D79,D68),0)</f>
        <v>0</v>
      </c>
      <c r="E80" s="181">
        <f>MAX(MIN(E71,E13-E79,E77+E78),0)</f>
        <v>0</v>
      </c>
      <c r="F80" s="180">
        <f>MAX(MIN(F76-F79,F68),0)</f>
        <v>0</v>
      </c>
      <c r="G80" s="181">
        <f>MAX(MIN(G71,G13-G79,G77+G78),0)</f>
        <v>0</v>
      </c>
      <c r="H80" s="180">
        <f>MAX(MIN(H76-H79,H68),0)</f>
        <v>0</v>
      </c>
      <c r="I80" s="181">
        <f>MAX(MIN(I71,I13-I79,I77+I78),0)</f>
        <v>0</v>
      </c>
      <c r="J80" s="180">
        <f>MAX(MIN(J76-J79,J68),0)</f>
        <v>2000</v>
      </c>
      <c r="K80" s="181">
        <f>MAX(MIN(K71,K13-K79,K77+K78),0)</f>
        <v>2000</v>
      </c>
      <c r="L80" s="180">
        <f>MAX(MIN(L76-L79,L68),0)</f>
        <v>2000</v>
      </c>
      <c r="M80" s="181">
        <f>MAX(MIN(M71,M13-M79,M77+M78),0)</f>
        <v>2000</v>
      </c>
      <c r="N80" s="78"/>
      <c r="O80" s="247">
        <f>MAX(MIN(O76-O79,O68),0)</f>
        <v>0</v>
      </c>
      <c r="P80" s="247">
        <f>MAX(MIN(P71,P13-P79,P77+P78),0)</f>
        <v>0</v>
      </c>
      <c r="Q80" s="220">
        <f>MAX(MIN(Q76-Q79,Q68),0)</f>
        <v>0</v>
      </c>
      <c r="R80" s="181">
        <f>MAX(MIN(R71,R13-R79,R77+R78),0)</f>
        <v>0</v>
      </c>
      <c r="S80" s="180">
        <f>MAX(MIN(S76-S79,S68),0)</f>
        <v>0</v>
      </c>
      <c r="T80" s="181">
        <f>MAX(MIN(T71,T13-T79,T77+T78),0)</f>
        <v>0</v>
      </c>
      <c r="U80" s="180">
        <f>MAX(MIN(U76-U79,U68),0)</f>
        <v>20000</v>
      </c>
      <c r="V80" s="181">
        <f>MAX(MIN(V71,V13-V79,V77+V78),0)</f>
        <v>20</v>
      </c>
      <c r="W80" s="180">
        <f>MAX(MIN(W76-W79,W68),0)</f>
        <v>23</v>
      </c>
      <c r="X80" s="181">
        <f>MAX(MIN(X71,X13-X79,X77+X78),0)</f>
        <v>20</v>
      </c>
      <c r="Y80" s="180">
        <f>MAX(MIN(Y76-Y79,Y68),0)</f>
        <v>20000</v>
      </c>
      <c r="Z80" s="181">
        <f>MAX(MIN(Z71,Z13-Z79,Z77+Z78),0)</f>
        <v>200</v>
      </c>
      <c r="AA80" s="26"/>
      <c r="AB80" s="26"/>
      <c r="AC80" s="26"/>
    </row>
    <row r="81" spans="1:29" s="111" customFormat="1" hidden="1" x14ac:dyDescent="0.3">
      <c r="A81" s="59"/>
      <c r="B81" s="20" t="s">
        <v>154</v>
      </c>
      <c r="C81" s="60"/>
      <c r="D81" s="204" t="s">
        <v>61</v>
      </c>
      <c r="E81" s="199">
        <f>IF(E80&lt;0,0,E80)</f>
        <v>0</v>
      </c>
      <c r="F81" s="204" t="s">
        <v>61</v>
      </c>
      <c r="G81" s="199">
        <f>IF(G80&lt;0,0,G80)</f>
        <v>0</v>
      </c>
      <c r="H81" s="204" t="s">
        <v>61</v>
      </c>
      <c r="I81" s="199">
        <f>IF(I80&lt;0,0,I80)</f>
        <v>0</v>
      </c>
      <c r="J81" s="204" t="s">
        <v>61</v>
      </c>
      <c r="K81" s="199">
        <f>IF(K80&lt;0,0,K80)</f>
        <v>2000</v>
      </c>
      <c r="L81" s="204" t="s">
        <v>61</v>
      </c>
      <c r="M81" s="199">
        <f>IF(M80&lt;0,0,M80)</f>
        <v>2000</v>
      </c>
      <c r="N81" s="78"/>
      <c r="O81" s="266" t="s">
        <v>61</v>
      </c>
      <c r="P81" s="262">
        <f>IF(P80&lt;0,0,P80)</f>
        <v>0</v>
      </c>
      <c r="Q81" s="229" t="s">
        <v>61</v>
      </c>
      <c r="R81" s="199">
        <f>IF(R80&lt;0,0,R80)</f>
        <v>0</v>
      </c>
      <c r="S81" s="204" t="s">
        <v>61</v>
      </c>
      <c r="T81" s="199">
        <f>IF(T80&lt;0,0,T80)</f>
        <v>0</v>
      </c>
      <c r="U81" s="204" t="s">
        <v>61</v>
      </c>
      <c r="V81" s="199">
        <f>IF(V80&lt;0,0,V80)</f>
        <v>20</v>
      </c>
      <c r="W81" s="204" t="s">
        <v>61</v>
      </c>
      <c r="X81" s="199">
        <f>IF(X80&lt;0,0,X80)</f>
        <v>20</v>
      </c>
      <c r="Y81" s="204" t="s">
        <v>61</v>
      </c>
      <c r="Z81" s="199">
        <f>IF(Z80&lt;0,0,Z80)</f>
        <v>200</v>
      </c>
      <c r="AA81" s="26"/>
      <c r="AB81" s="26"/>
      <c r="AC81" s="26"/>
    </row>
    <row r="82" spans="1:29" s="111" customFormat="1" hidden="1" x14ac:dyDescent="0.3">
      <c r="A82" s="145"/>
      <c r="B82" s="146" t="s">
        <v>156</v>
      </c>
      <c r="C82" s="147"/>
      <c r="D82" s="205"/>
      <c r="E82" s="206">
        <f t="shared" ref="E82" si="37">IF(D68&lt;2000,0,E81)</f>
        <v>0</v>
      </c>
      <c r="F82" s="205"/>
      <c r="G82" s="206">
        <f t="shared" ref="G82" si="38">IF(F68&lt;2000,0,G81)</f>
        <v>0</v>
      </c>
      <c r="H82" s="205"/>
      <c r="I82" s="206">
        <f t="shared" ref="I82" si="39">IF(H68&lt;2000,0,I81)</f>
        <v>0</v>
      </c>
      <c r="J82" s="205"/>
      <c r="K82" s="206">
        <f t="shared" ref="K82" si="40">IF(J68&lt;2000,0,K81)</f>
        <v>2000</v>
      </c>
      <c r="L82" s="205"/>
      <c r="M82" s="206">
        <f t="shared" ref="M82" si="41">IF(L68&lt;2000,0,M81)</f>
        <v>2000</v>
      </c>
      <c r="N82" s="148">
        <f t="shared" ref="N82:P82" si="42">IF(M68&lt;2000,0,N81)</f>
        <v>0</v>
      </c>
      <c r="O82" s="267"/>
      <c r="P82" s="267">
        <f t="shared" si="42"/>
        <v>0</v>
      </c>
      <c r="Q82" s="230"/>
      <c r="R82" s="206">
        <f t="shared" ref="R82" si="43">IF(Q68&lt;2000,0,R81)</f>
        <v>0</v>
      </c>
      <c r="S82" s="205"/>
      <c r="T82" s="206">
        <f t="shared" ref="T82" si="44">IF(S68&lt;2000,0,T81)</f>
        <v>0</v>
      </c>
      <c r="U82" s="205"/>
      <c r="V82" s="206">
        <f t="shared" ref="V82" si="45">IF(U68&lt;2000,0,V81)</f>
        <v>20</v>
      </c>
      <c r="W82" s="205"/>
      <c r="X82" s="206">
        <f t="shared" ref="X82" si="46">IF(W68&lt;2000,0,X81)</f>
        <v>0</v>
      </c>
      <c r="Y82" s="205"/>
      <c r="Z82" s="206">
        <f t="shared" ref="Z82" si="47">IF(Y68&lt;2000,0,Z81)</f>
        <v>200</v>
      </c>
      <c r="AA82" s="26"/>
      <c r="AB82" s="26"/>
      <c r="AC82" s="26"/>
    </row>
    <row r="83" spans="1:29" s="111" customFormat="1" hidden="1" x14ac:dyDescent="0.3">
      <c r="A83" s="59"/>
      <c r="B83" s="20" t="s">
        <v>155</v>
      </c>
      <c r="C83" s="60"/>
      <c r="D83" s="180">
        <f>D76-D79-D80</f>
        <v>0</v>
      </c>
      <c r="E83" s="199">
        <f>E76-E79-E81</f>
        <v>0</v>
      </c>
      <c r="F83" s="180">
        <f>F76-F79-F80</f>
        <v>0</v>
      </c>
      <c r="G83" s="199">
        <f>G76-G79-G81</f>
        <v>0</v>
      </c>
      <c r="H83" s="180">
        <f>H76-H79-H80</f>
        <v>0</v>
      </c>
      <c r="I83" s="199">
        <f>I76-I79-I81</f>
        <v>0</v>
      </c>
      <c r="J83" s="180">
        <f>J76-J79-J80</f>
        <v>8000</v>
      </c>
      <c r="K83" s="199">
        <f>K76-K79-K81</f>
        <v>8000</v>
      </c>
      <c r="L83" s="180">
        <f>L76-L79-L80</f>
        <v>8000</v>
      </c>
      <c r="M83" s="199">
        <f>M76-M79-M81</f>
        <v>8000</v>
      </c>
      <c r="N83" s="78"/>
      <c r="O83" s="247">
        <f>O76-O79-O80</f>
        <v>0</v>
      </c>
      <c r="P83" s="262">
        <f>P76-P79-P81</f>
        <v>0</v>
      </c>
      <c r="Q83" s="220">
        <f>Q76-Q79-Q80</f>
        <v>0</v>
      </c>
      <c r="R83" s="199">
        <f>R76-R79-R81</f>
        <v>0</v>
      </c>
      <c r="S83" s="180">
        <f>S76-S79-S80</f>
        <v>0</v>
      </c>
      <c r="T83" s="199">
        <f>T76-T79-T81</f>
        <v>0</v>
      </c>
      <c r="U83" s="180">
        <f>U76-U79-U80</f>
        <v>95000</v>
      </c>
      <c r="V83" s="199">
        <f>V76-V79-V81</f>
        <v>80</v>
      </c>
      <c r="W83" s="180">
        <f>W76-W79-W80</f>
        <v>92</v>
      </c>
      <c r="X83" s="199">
        <f>X76-X79-X81</f>
        <v>80</v>
      </c>
      <c r="Y83" s="180">
        <f>Y76-Y79-Y80</f>
        <v>95000</v>
      </c>
      <c r="Z83" s="199">
        <f>Z76-Z79-Z81</f>
        <v>800</v>
      </c>
      <c r="AA83" s="26"/>
      <c r="AB83" s="26"/>
      <c r="AC83" s="26"/>
    </row>
    <row r="84" spans="1:29" s="111" customFormat="1" ht="15" hidden="1" thickBot="1" x14ac:dyDescent="0.35">
      <c r="A84" s="145"/>
      <c r="B84" s="146" t="s">
        <v>157</v>
      </c>
      <c r="C84" s="147"/>
      <c r="D84" s="207">
        <f>D13-D39-D55</f>
        <v>0</v>
      </c>
      <c r="E84" s="208">
        <f>E15+E29-E39-E55</f>
        <v>0</v>
      </c>
      <c r="F84" s="207">
        <f>F13-F39-F55</f>
        <v>0</v>
      </c>
      <c r="G84" s="208">
        <f>G15+G29-G39-G55</f>
        <v>0</v>
      </c>
      <c r="H84" s="207">
        <f>H13-H39-H55</f>
        <v>0</v>
      </c>
      <c r="I84" s="208">
        <f>I15+I29-I39-I55</f>
        <v>0</v>
      </c>
      <c r="J84" s="207">
        <f>J13-J39-J55</f>
        <v>8000</v>
      </c>
      <c r="K84" s="208">
        <f>K15+K29-K39-K55</f>
        <v>8000</v>
      </c>
      <c r="L84" s="207">
        <f>L13-L39-L55</f>
        <v>8000</v>
      </c>
      <c r="M84" s="208">
        <f>M15+M29-M39-M55</f>
        <v>8000</v>
      </c>
      <c r="N84" s="139"/>
      <c r="O84" s="247">
        <f>O13-O39-O55</f>
        <v>0</v>
      </c>
      <c r="P84" s="268">
        <f>P15+P29-P39-P55</f>
        <v>0</v>
      </c>
      <c r="Q84" s="231">
        <f>Q13-Q39-Q55</f>
        <v>0</v>
      </c>
      <c r="R84" s="208">
        <f>R15+R29-R39-R55</f>
        <v>0</v>
      </c>
      <c r="S84" s="207">
        <f>S13-S39-S55</f>
        <v>0</v>
      </c>
      <c r="T84" s="208">
        <f>T15+T29-T39-T55</f>
        <v>0</v>
      </c>
      <c r="U84" s="207">
        <f>U13-U39-U55</f>
        <v>95000</v>
      </c>
      <c r="V84" s="208">
        <f>V15+V29-V39-V55</f>
        <v>80</v>
      </c>
      <c r="W84" s="207">
        <f>W13-W39-W55</f>
        <v>115</v>
      </c>
      <c r="X84" s="208">
        <f>X15+X29-X39-X55</f>
        <v>100000</v>
      </c>
      <c r="Y84" s="207">
        <f>Y13-Y39-Y55</f>
        <v>95000</v>
      </c>
      <c r="Z84" s="208">
        <f>Z15+Z29-Z39-Z55</f>
        <v>800</v>
      </c>
      <c r="AA84" s="26"/>
      <c r="AB84" s="26"/>
      <c r="AC84" s="26"/>
    </row>
    <row r="85" spans="1:29" s="111" customFormat="1" x14ac:dyDescent="0.3">
      <c r="A85" s="26"/>
      <c r="B85" s="26"/>
      <c r="C85" s="26"/>
      <c r="D85" s="217" t="str">
        <f t="shared" ref="D85:Z85" si="48">IF(MIN(D62+D63,D52)+D39&gt;D15+D28,"Überförderung!"," ")</f>
        <v xml:space="preserve"> </v>
      </c>
      <c r="E85" s="217" t="str">
        <f t="shared" si="48"/>
        <v xml:space="preserve"> </v>
      </c>
      <c r="F85" s="217" t="str">
        <f t="shared" si="48"/>
        <v xml:space="preserve"> </v>
      </c>
      <c r="G85" s="217" t="str">
        <f t="shared" si="48"/>
        <v xml:space="preserve"> </v>
      </c>
      <c r="H85" s="217" t="str">
        <f t="shared" si="48"/>
        <v xml:space="preserve"> </v>
      </c>
      <c r="I85" s="217" t="str">
        <f t="shared" si="48"/>
        <v xml:space="preserve"> </v>
      </c>
      <c r="J85" s="217" t="str">
        <f t="shared" si="48"/>
        <v xml:space="preserve"> </v>
      </c>
      <c r="K85" s="217" t="str">
        <f t="shared" si="48"/>
        <v xml:space="preserve"> </v>
      </c>
      <c r="L85" s="217" t="str">
        <f t="shared" si="48"/>
        <v xml:space="preserve"> </v>
      </c>
      <c r="M85" s="217" t="str">
        <f t="shared" si="48"/>
        <v xml:space="preserve"> </v>
      </c>
      <c r="N85" s="217" t="str">
        <f t="shared" si="48"/>
        <v xml:space="preserve"> </v>
      </c>
      <c r="O85" s="217" t="str">
        <f t="shared" si="48"/>
        <v xml:space="preserve"> </v>
      </c>
      <c r="P85" s="217" t="str">
        <f t="shared" si="48"/>
        <v xml:space="preserve"> </v>
      </c>
      <c r="Q85" s="217" t="str">
        <f t="shared" si="48"/>
        <v xml:space="preserve"> </v>
      </c>
      <c r="R85" s="217" t="str">
        <f t="shared" si="48"/>
        <v xml:space="preserve"> </v>
      </c>
      <c r="S85" s="217" t="str">
        <f t="shared" si="48"/>
        <v xml:space="preserve"> </v>
      </c>
      <c r="T85" s="217" t="str">
        <f t="shared" si="48"/>
        <v xml:space="preserve"> </v>
      </c>
      <c r="U85" s="217" t="str">
        <f t="shared" si="48"/>
        <v xml:space="preserve"> </v>
      </c>
      <c r="V85" s="217" t="str">
        <f t="shared" si="48"/>
        <v xml:space="preserve"> </v>
      </c>
      <c r="W85" s="217" t="str">
        <f t="shared" si="48"/>
        <v xml:space="preserve"> </v>
      </c>
      <c r="X85" s="217" t="str">
        <f t="shared" si="48"/>
        <v xml:space="preserve"> </v>
      </c>
      <c r="Y85" s="217" t="str">
        <f t="shared" si="48"/>
        <v xml:space="preserve"> </v>
      </c>
      <c r="Z85" s="217" t="str">
        <f t="shared" si="48"/>
        <v xml:space="preserve"> </v>
      </c>
      <c r="AA85" s="217"/>
      <c r="AB85" s="217"/>
      <c r="AC85" s="26"/>
    </row>
    <row r="86" spans="1:29" s="111" customFormat="1" x14ac:dyDescent="0.3">
      <c r="A86" s="26"/>
      <c r="B86" s="26"/>
      <c r="C86" s="26"/>
      <c r="D86" s="217"/>
      <c r="E86" s="217" t="str">
        <f>IF(E15&gt;D15,"Kostenüberschreitung!"," ")</f>
        <v xml:space="preserve"> </v>
      </c>
      <c r="F86" s="217"/>
      <c r="G86" s="217" t="str">
        <f>IF(G15&gt;F15,"Kostenüberschreitung!"," ")</f>
        <v xml:space="preserve"> </v>
      </c>
      <c r="H86" s="217"/>
      <c r="I86" s="217" t="str">
        <f>IF(I15&gt;H15,"Kostenüberschreitung!"," ")</f>
        <v xml:space="preserve"> </v>
      </c>
      <c r="J86" s="217"/>
      <c r="K86" s="217" t="str">
        <f>IF(K15&gt;J15,"Kostenüberschreitung!"," ")</f>
        <v xml:space="preserve"> </v>
      </c>
      <c r="L86" s="217"/>
      <c r="M86" s="217" t="str">
        <f>IF(M15&gt;L15,"Kostenüberschreitung!"," ")</f>
        <v xml:space="preserve"> </v>
      </c>
      <c r="N86" s="217"/>
      <c r="O86" s="217"/>
      <c r="P86" s="217" t="str">
        <f>IF(P15&gt;O15,"Kostenüberschreitung!"," ")</f>
        <v xml:space="preserve"> </v>
      </c>
      <c r="Q86" s="217"/>
      <c r="R86" s="217" t="str">
        <f>IF(R15&gt;Q15,"Kostenüberschreitung!"," ")</f>
        <v xml:space="preserve"> </v>
      </c>
      <c r="S86" s="217"/>
      <c r="T86" s="217" t="str">
        <f>IF(T15&gt;S15,"Kostenüberschreitung!"," ")</f>
        <v xml:space="preserve"> </v>
      </c>
      <c r="U86" s="217"/>
      <c r="V86" s="217" t="str">
        <f>IF(V15&gt;U15,"Kostenüberschreitung!"," ")</f>
        <v xml:space="preserve"> </v>
      </c>
      <c r="W86" s="217"/>
      <c r="X86" s="217" t="str">
        <f>IF(X15&gt;W15,"Kostenüberschreitung!"," ")</f>
        <v>Kostenüberschreitung!</v>
      </c>
      <c r="Y86" s="217" t="str">
        <f>IF(Y15&gt;X15,"Kostenüberschreitung!"," ")</f>
        <v xml:space="preserve"> </v>
      </c>
      <c r="Z86" s="217" t="str">
        <f>IF(Z15&gt;Y15,"Kostenüberschreitung!"," ")</f>
        <v xml:space="preserve"> </v>
      </c>
      <c r="AA86" s="217"/>
      <c r="AB86" s="217"/>
      <c r="AC86" s="26"/>
    </row>
    <row r="87" spans="1:29" s="111" customFormat="1" hidden="1" x14ac:dyDescent="0.3">
      <c r="A87" s="26"/>
      <c r="B87" s="26" t="s">
        <v>159</v>
      </c>
      <c r="C87" s="26"/>
      <c r="D87" s="217" t="str">
        <f t="shared" ref="D87:Z87" si="49">IF(D15&gt;0,IF(D64&lt;2000,"Untergrenze unterschritten"," ")," ")</f>
        <v xml:space="preserve"> </v>
      </c>
      <c r="E87" s="217" t="str">
        <f t="shared" si="49"/>
        <v xml:space="preserve"> </v>
      </c>
      <c r="F87" s="217" t="str">
        <f t="shared" si="49"/>
        <v xml:space="preserve"> </v>
      </c>
      <c r="G87" s="217" t="str">
        <f t="shared" si="49"/>
        <v xml:space="preserve"> </v>
      </c>
      <c r="H87" s="217" t="str">
        <f t="shared" si="49"/>
        <v xml:space="preserve"> </v>
      </c>
      <c r="I87" s="217" t="str">
        <f t="shared" si="49"/>
        <v xml:space="preserve"> </v>
      </c>
      <c r="J87" s="217" t="str">
        <f t="shared" si="49"/>
        <v xml:space="preserve"> </v>
      </c>
      <c r="K87" s="217" t="str">
        <f t="shared" si="49"/>
        <v xml:space="preserve"> </v>
      </c>
      <c r="L87" s="217" t="str">
        <f t="shared" si="49"/>
        <v xml:space="preserve"> </v>
      </c>
      <c r="M87" s="217" t="str">
        <f t="shared" si="49"/>
        <v xml:space="preserve"> </v>
      </c>
      <c r="N87" s="217" t="str">
        <f t="shared" si="49"/>
        <v xml:space="preserve"> </v>
      </c>
      <c r="O87" s="217" t="str">
        <f t="shared" si="49"/>
        <v xml:space="preserve"> </v>
      </c>
      <c r="P87" s="217" t="str">
        <f t="shared" si="49"/>
        <v xml:space="preserve"> </v>
      </c>
      <c r="Q87" s="217" t="str">
        <f t="shared" si="49"/>
        <v xml:space="preserve"> </v>
      </c>
      <c r="R87" s="217" t="str">
        <f t="shared" si="49"/>
        <v xml:space="preserve"> </v>
      </c>
      <c r="S87" s="217" t="str">
        <f t="shared" si="49"/>
        <v xml:space="preserve"> </v>
      </c>
      <c r="T87" s="217" t="str">
        <f t="shared" si="49"/>
        <v xml:space="preserve"> </v>
      </c>
      <c r="U87" s="217" t="str">
        <f t="shared" si="49"/>
        <v xml:space="preserve"> </v>
      </c>
      <c r="V87" s="217" t="str">
        <f t="shared" si="49"/>
        <v>Untergrenze unterschritten</v>
      </c>
      <c r="W87" s="217" t="str">
        <f t="shared" si="49"/>
        <v>Untergrenze unterschritten</v>
      </c>
      <c r="X87" s="217" t="str">
        <f t="shared" si="49"/>
        <v>Untergrenze unterschritten</v>
      </c>
      <c r="Y87" s="217" t="str">
        <f t="shared" si="49"/>
        <v xml:space="preserve"> </v>
      </c>
      <c r="Z87" s="217" t="str">
        <f t="shared" si="49"/>
        <v>Untergrenze unterschritten</v>
      </c>
      <c r="AA87" s="218"/>
      <c r="AB87" s="218"/>
      <c r="AC87" s="26"/>
    </row>
    <row r="88" spans="1:29" s="111" customFormat="1" x14ac:dyDescent="0.3">
      <c r="A88" s="26"/>
      <c r="B88" s="276" t="s">
        <v>160</v>
      </c>
      <c r="C88" s="26"/>
      <c r="D88" s="217" t="str">
        <f>IF(D15&gt;0,IF(D55&lt;2000,"Untergrenze unterschritten",""),"")</f>
        <v/>
      </c>
      <c r="E88" s="217" t="str">
        <f>IF(E15&gt;0,IF(D55=0,"Untergrenze unterschritten",""),"")</f>
        <v/>
      </c>
      <c r="F88" s="217" t="str">
        <f>IF(F15&gt;0,IF(F55&lt;2000,"Untergrenze unterschritten",""),"")</f>
        <v/>
      </c>
      <c r="G88" s="217" t="str">
        <f>IF(G15&gt;0,IF(F55=0,"Untergrenze unterschritten",""),"")</f>
        <v/>
      </c>
      <c r="H88" s="217" t="str">
        <f>IF(H15&gt;0,IF(H55&lt;2000,"Untergrenze unterschritten",""),"")</f>
        <v/>
      </c>
      <c r="I88" s="217" t="str">
        <f>IF(I15&gt;0,IF(H55=0,"Untergrenze unterschritten",""),"")</f>
        <v/>
      </c>
      <c r="J88" s="217" t="str">
        <f>IF(J15&gt;0,IF(J55&lt;2000,"Untergrenze unterschritten",""),"")</f>
        <v/>
      </c>
      <c r="K88" s="217" t="str">
        <f>IF(K15&gt;0,IF(J55=0,"Untergrenze unterschritten",""),"")</f>
        <v/>
      </c>
      <c r="L88" s="217" t="str">
        <f>IF(L15&gt;0,IF(L55&lt;2000,"Untergrenze unterschritten",""),"")</f>
        <v/>
      </c>
      <c r="M88" s="217" t="str">
        <f>IF(M15&gt;0,IF(L55=0,"Untergrenze unterschritten",""),"")</f>
        <v/>
      </c>
      <c r="N88" s="217" t="str">
        <f>IF(N15&gt;0,IF(N55=0,"Untergrenze unterschritten",""),"")</f>
        <v/>
      </c>
      <c r="O88" s="217" t="str">
        <f>IF(O15&gt;0,IF(O55&lt;2000,"Untergrenze unterschritten",""),"")</f>
        <v/>
      </c>
      <c r="P88" s="217" t="str">
        <f>IF(P15&gt;0,IF(O55=0,"Untergrenze unterschritten",""),"")</f>
        <v/>
      </c>
      <c r="Q88" s="217" t="str">
        <f>IF(Q15&gt;0,IF(Q55&lt;2000,"Untergrenze unterschritten",""),"")</f>
        <v/>
      </c>
      <c r="R88" s="217" t="str">
        <f>IF(R15&gt;0,IF(Q55=0,"Untergrenze unterschritten",""),"")</f>
        <v/>
      </c>
      <c r="S88" s="217" t="str">
        <f>IF(S15&gt;0,IF(S55&lt;2000,"Untergrenze unterschritten",""),"")</f>
        <v/>
      </c>
      <c r="T88" s="217" t="str">
        <f>IF(T15&gt;0,IF(S55=0,"Untergrenze unterschritten",""),"")</f>
        <v/>
      </c>
      <c r="U88" s="217" t="str">
        <f>IF(U15&gt;0,IF(U55&lt;2000,"Untergrenze unterschritten",""),"")</f>
        <v/>
      </c>
      <c r="V88" s="270" t="str">
        <f>IF(V15&gt;0,IF(U55=0,"Untergrenze unterschritten",""),"")</f>
        <v/>
      </c>
      <c r="W88" s="217" t="str">
        <f>IF(W15&gt;0,IF(W55&lt;2000,"Untergrenze unterschritten",""),"")</f>
        <v>Untergrenze unterschritten</v>
      </c>
      <c r="X88" s="270" t="str">
        <f>IF(X15&gt;0,IF(W55=0,"Untergrenze unterschritten",""),"")</f>
        <v>Untergrenze unterschritten</v>
      </c>
      <c r="Y88" s="217" t="str">
        <f>IF(Y15&gt;0,IF(Y55&lt;2000,"Untergrenze unterschritten",""),"")</f>
        <v/>
      </c>
      <c r="Z88" s="270" t="str">
        <f>IF(Z15&gt;0,IF(Y55=0,"Untergrenze unterschritten",""),"")</f>
        <v/>
      </c>
      <c r="AA88" s="218"/>
      <c r="AB88" s="218"/>
      <c r="AC88" s="26"/>
    </row>
    <row r="89" spans="1:29" hidden="1" x14ac:dyDescent="0.3">
      <c r="A89" s="135"/>
      <c r="B89" s="135" t="s">
        <v>35</v>
      </c>
      <c r="C89" s="17"/>
      <c r="D89" s="61"/>
      <c r="E89" s="61"/>
      <c r="F89" s="445" t="s">
        <v>87</v>
      </c>
      <c r="G89" s="445"/>
      <c r="H89" s="444" t="s">
        <v>88</v>
      </c>
      <c r="I89" s="444"/>
      <c r="J89" s="35" t="s">
        <v>89</v>
      </c>
      <c r="K89" s="35"/>
      <c r="L89" s="35" t="s">
        <v>90</v>
      </c>
      <c r="M89" s="61"/>
      <c r="N89" s="62"/>
      <c r="O89" s="61"/>
      <c r="P89" s="61"/>
      <c r="Q89" s="445" t="s">
        <v>87</v>
      </c>
      <c r="R89" s="445"/>
      <c r="S89" s="444" t="s">
        <v>88</v>
      </c>
      <c r="T89" s="444"/>
      <c r="U89" s="35" t="s">
        <v>89</v>
      </c>
      <c r="V89" s="35"/>
      <c r="W89" s="35" t="s">
        <v>90</v>
      </c>
      <c r="X89" s="61"/>
      <c r="Y89" s="445" t="s">
        <v>91</v>
      </c>
      <c r="Z89" s="445"/>
      <c r="AA89" s="17"/>
      <c r="AB89" s="17"/>
      <c r="AC89" s="17"/>
    </row>
    <row r="90" spans="1:29" hidden="1" x14ac:dyDescent="0.3">
      <c r="A90" s="135"/>
      <c r="B90" s="135" t="s">
        <v>35</v>
      </c>
      <c r="C90" s="26"/>
      <c r="D90" s="63"/>
      <c r="E90" s="63"/>
      <c r="F90" s="33" t="s">
        <v>19</v>
      </c>
      <c r="G90" s="33" t="s">
        <v>20</v>
      </c>
      <c r="H90" s="33" t="s">
        <v>19</v>
      </c>
      <c r="I90" s="33" t="s">
        <v>20</v>
      </c>
      <c r="J90" s="33" t="s">
        <v>19</v>
      </c>
      <c r="K90" s="33" t="s">
        <v>20</v>
      </c>
      <c r="L90" s="33" t="s">
        <v>19</v>
      </c>
      <c r="M90" s="33" t="s">
        <v>20</v>
      </c>
      <c r="N90" s="64"/>
      <c r="O90" s="26"/>
      <c r="P90" s="63"/>
      <c r="Q90" s="33" t="s">
        <v>19</v>
      </c>
      <c r="R90" s="33" t="s">
        <v>20</v>
      </c>
      <c r="S90" s="33" t="s">
        <v>19</v>
      </c>
      <c r="T90" s="33" t="s">
        <v>20</v>
      </c>
      <c r="U90" s="33" t="s">
        <v>19</v>
      </c>
      <c r="V90" s="33" t="s">
        <v>20</v>
      </c>
      <c r="W90" s="33" t="s">
        <v>19</v>
      </c>
      <c r="X90" s="33" t="s">
        <v>20</v>
      </c>
      <c r="Y90" s="33" t="s">
        <v>19</v>
      </c>
      <c r="Z90" s="33" t="s">
        <v>20</v>
      </c>
      <c r="AA90" s="17"/>
      <c r="AB90" s="17"/>
      <c r="AC90" s="17"/>
    </row>
    <row r="91" spans="1:29" hidden="1" x14ac:dyDescent="0.3">
      <c r="A91" s="135"/>
      <c r="B91" s="135" t="s">
        <v>35</v>
      </c>
      <c r="C91" s="34" t="s">
        <v>21</v>
      </c>
      <c r="D91" s="17"/>
      <c r="E91" s="17"/>
      <c r="F91" s="269">
        <f>F15+D15</f>
        <v>0</v>
      </c>
      <c r="G91" s="269">
        <f>G15+E15</f>
        <v>0</v>
      </c>
      <c r="H91" s="269">
        <f>D15+H15+F15</f>
        <v>0</v>
      </c>
      <c r="I91" s="269">
        <f>E15+I15+G15</f>
        <v>0</v>
      </c>
      <c r="J91" s="269">
        <f>D15+F15+H15+J15</f>
        <v>10000</v>
      </c>
      <c r="K91" s="269">
        <f>E15+G15+I15+K15</f>
        <v>10000</v>
      </c>
      <c r="L91" s="269">
        <f>D15+F15+H15+J15+L15</f>
        <v>20000</v>
      </c>
      <c r="M91" s="269">
        <f>E15+G15+I15+K15+M15</f>
        <v>20000</v>
      </c>
      <c r="N91" s="65"/>
      <c r="O91" s="66"/>
      <c r="P91" s="17"/>
      <c r="Q91" s="269">
        <f>O15+Q15</f>
        <v>0</v>
      </c>
      <c r="R91" s="269">
        <f>P15+R15</f>
        <v>0</v>
      </c>
      <c r="S91" s="269">
        <f>Q15+O15+S15</f>
        <v>0</v>
      </c>
      <c r="T91" s="269">
        <f>R15+P15+T15</f>
        <v>0</v>
      </c>
      <c r="U91" s="269">
        <f>O15+Q15+S15+U15</f>
        <v>100000</v>
      </c>
      <c r="V91" s="269">
        <f>P15+R15+T15+V15</f>
        <v>100</v>
      </c>
      <c r="W91" s="269">
        <f>O15+Q15+S15+U15+W15</f>
        <v>100100</v>
      </c>
      <c r="X91" s="269">
        <f>P15+R15+T15+V15+X15</f>
        <v>100100</v>
      </c>
      <c r="Y91" s="269">
        <f>O15+Q15+S15+U15+W15+Y15</f>
        <v>200100</v>
      </c>
      <c r="Z91" s="269">
        <f>P15+R15+T15+V15+X15+Z15</f>
        <v>101100</v>
      </c>
      <c r="AA91" s="17"/>
      <c r="AB91" s="17"/>
      <c r="AC91" s="17"/>
    </row>
    <row r="92" spans="1:29" hidden="1" x14ac:dyDescent="0.3">
      <c r="A92" s="135"/>
      <c r="B92" s="135" t="s">
        <v>35</v>
      </c>
      <c r="C92" s="34" t="s">
        <v>92</v>
      </c>
      <c r="D92" s="17"/>
      <c r="E92" s="17"/>
      <c r="F92" s="269">
        <f>D55+F55</f>
        <v>0</v>
      </c>
      <c r="G92" s="269">
        <f>E55+G55</f>
        <v>0</v>
      </c>
      <c r="H92" s="269">
        <f>D55+F55+H55</f>
        <v>0</v>
      </c>
      <c r="I92" s="269">
        <f>E55+G55+I55</f>
        <v>0</v>
      </c>
      <c r="J92" s="269">
        <f>D55+F55+H55+J55</f>
        <v>2000</v>
      </c>
      <c r="K92" s="269">
        <f>E55+G55+I55+K55</f>
        <v>2000</v>
      </c>
      <c r="L92" s="269">
        <f>D55+F55+H55+J55+L55</f>
        <v>4000</v>
      </c>
      <c r="M92" s="269">
        <f>E55+G55+I55+K55+M55</f>
        <v>4000</v>
      </c>
      <c r="N92" s="65"/>
      <c r="O92" s="66"/>
      <c r="P92" s="17"/>
      <c r="Q92" s="269">
        <f>O55+Q55</f>
        <v>0</v>
      </c>
      <c r="R92" s="269">
        <f>P55+R55</f>
        <v>0</v>
      </c>
      <c r="S92" s="269">
        <f>O55+Q55+S55</f>
        <v>0</v>
      </c>
      <c r="T92" s="269">
        <f>P55+R55+T55</f>
        <v>0</v>
      </c>
      <c r="U92" s="269">
        <f>O55+Q55+S55+U55</f>
        <v>20000</v>
      </c>
      <c r="V92" s="269">
        <f>P55+R55+T55+V55</f>
        <v>20</v>
      </c>
      <c r="W92" s="269">
        <f>O55+Q55+S55+U55+W55</f>
        <v>20000</v>
      </c>
      <c r="X92" s="269">
        <f>P55+R55+T55+V55+X55</f>
        <v>20</v>
      </c>
      <c r="Y92" s="269">
        <f>O55+Q55+S55+U55+W55+Y55</f>
        <v>40000</v>
      </c>
      <c r="Z92" s="269">
        <f>P55+R55+T55+V55+X55+Z55</f>
        <v>220</v>
      </c>
      <c r="AA92" s="17"/>
      <c r="AB92" s="17"/>
      <c r="AC92" s="17"/>
    </row>
    <row r="93" spans="1:29" x14ac:dyDescent="0.3">
      <c r="G93" s="318"/>
      <c r="H93" s="318"/>
      <c r="I93" s="318"/>
      <c r="J93" s="318"/>
      <c r="K93" s="318"/>
      <c r="L93" s="318"/>
      <c r="M93" s="318"/>
      <c r="N93" s="319"/>
    </row>
  </sheetData>
  <sheetProtection algorithmName="SHA-512" hashValue="jPTmWsMqL3JUzgAo6kLKk6uhzpmwt0rosxX11x/AACyGc5Hskz0n3mle9XiRH6GdzBSUpPkrh/5OJPFKrpfOQw==" saltValue="rPT5UlttSznDiVk7nKDhww==" spinCount="100000" sheet="1" objects="1" scenarios="1"/>
  <mergeCells count="59">
    <mergeCell ref="S89:T89"/>
    <mergeCell ref="Y89:Z89"/>
    <mergeCell ref="A46:A52"/>
    <mergeCell ref="B46:B53"/>
    <mergeCell ref="B58:B59"/>
    <mergeCell ref="F89:G89"/>
    <mergeCell ref="H89:I89"/>
    <mergeCell ref="Q89:R89"/>
    <mergeCell ref="AA37:AC37"/>
    <mergeCell ref="A39:A44"/>
    <mergeCell ref="B39:B44"/>
    <mergeCell ref="AA39:AC39"/>
    <mergeCell ref="AA40:AC40"/>
    <mergeCell ref="AA41:AC41"/>
    <mergeCell ref="AA42:AC42"/>
    <mergeCell ref="AA43:AC43"/>
    <mergeCell ref="AA44:AC44"/>
    <mergeCell ref="B28:B37"/>
    <mergeCell ref="AA28:AC29"/>
    <mergeCell ref="A30:A37"/>
    <mergeCell ref="AA30:AC30"/>
    <mergeCell ref="AA31:AC31"/>
    <mergeCell ref="AA32:AC32"/>
    <mergeCell ref="AA33:AC33"/>
    <mergeCell ref="AA36:AC36"/>
    <mergeCell ref="A20:A26"/>
    <mergeCell ref="B20:B26"/>
    <mergeCell ref="AA20:AC20"/>
    <mergeCell ref="AA21:AC21"/>
    <mergeCell ref="AA23:AC23"/>
    <mergeCell ref="AA24:AC24"/>
    <mergeCell ref="AA25:AC25"/>
    <mergeCell ref="AA26:AC26"/>
    <mergeCell ref="Y10:Z10"/>
    <mergeCell ref="AA13:AC13"/>
    <mergeCell ref="AA15:AC15"/>
    <mergeCell ref="AA34:AC34"/>
    <mergeCell ref="AA35:AC35"/>
    <mergeCell ref="C6:I6"/>
    <mergeCell ref="C5:I5"/>
    <mergeCell ref="C4:I4"/>
    <mergeCell ref="AA17:AC17"/>
    <mergeCell ref="AA9:AC11"/>
    <mergeCell ref="B10:C11"/>
    <mergeCell ref="D10:E10"/>
    <mergeCell ref="F10:G10"/>
    <mergeCell ref="H10:I10"/>
    <mergeCell ref="J10:K10"/>
    <mergeCell ref="L10:M10"/>
    <mergeCell ref="O10:P10"/>
    <mergeCell ref="Q10:R10"/>
    <mergeCell ref="S10:T10"/>
    <mergeCell ref="U10:V10"/>
    <mergeCell ref="W10:X10"/>
    <mergeCell ref="D9:G9"/>
    <mergeCell ref="H9:I9"/>
    <mergeCell ref="J9:K9"/>
    <mergeCell ref="L9:M9"/>
    <mergeCell ref="O9:T9"/>
  </mergeCells>
  <dataValidations count="3">
    <dataValidation type="list" allowBlank="1" showInputMessage="1" showErrorMessage="1" sqref="D49:Z49">
      <formula1>$AA$49</formula1>
    </dataValidation>
    <dataValidation type="list" allowBlank="1" showInputMessage="1" showErrorMessage="1" sqref="C6">
      <formula1>$U$6:$V$6</formula1>
    </dataValidation>
    <dataValidation type="list" allowBlank="1" showInputMessage="1" showErrorMessage="1" sqref="T6">
      <formula1>$U$6:$AA$6</formula1>
    </dataValidation>
  </dataValidations>
  <pageMargins left="0.70866141732283472" right="0.70866141732283472" top="0.78740157480314965" bottom="0.78740157480314965" header="0.31496062992125984" footer="0.31496062992125984"/>
  <pageSetup paperSize="8" scale="63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12"/>
  <sheetViews>
    <sheetView zoomScaleNormal="100" workbookViewId="0">
      <selection activeCell="B18" sqref="B18"/>
    </sheetView>
  </sheetViews>
  <sheetFormatPr baseColWidth="10" defaultColWidth="11.44140625" defaultRowHeight="14.4" x14ac:dyDescent="0.3"/>
  <cols>
    <col min="1" max="1" width="3.5546875" style="111" customWidth="1"/>
    <col min="2" max="2" width="29.109375" style="111" customWidth="1"/>
    <col min="3" max="3" width="15.6640625" style="111" customWidth="1"/>
    <col min="4" max="4" width="17.109375" style="111" customWidth="1"/>
    <col min="5" max="5" width="15.33203125" style="111" customWidth="1"/>
    <col min="6" max="7" width="13.6640625" style="111" customWidth="1"/>
    <col min="8" max="8" width="10.33203125" style="111" bestFit="1" customWidth="1"/>
    <col min="9" max="9" width="19" style="111" bestFit="1" customWidth="1"/>
    <col min="10" max="10" width="15.44140625" style="111" customWidth="1"/>
    <col min="11" max="12" width="9" style="111" customWidth="1"/>
    <col min="13" max="14" width="11.88671875" style="111" hidden="1" customWidth="1"/>
    <col min="15" max="15" width="9.33203125" style="111" customWidth="1"/>
    <col min="16" max="16" width="9" style="111" customWidth="1"/>
    <col min="17" max="17" width="11.6640625" style="111" customWidth="1"/>
    <col min="18" max="18" width="12.33203125" style="111" customWidth="1"/>
    <col min="19" max="19" width="14.44140625" style="111" hidden="1" customWidth="1"/>
    <col min="20" max="20" width="14.33203125" style="111" hidden="1" customWidth="1"/>
    <col min="21" max="21" width="13.33203125" style="10" hidden="1" customWidth="1"/>
    <col min="22" max="22" width="13.109375" style="10" hidden="1" customWidth="1"/>
    <col min="23" max="24" width="13.33203125" style="10" hidden="1" customWidth="1"/>
    <col min="25" max="25" width="13.109375" style="10" hidden="1" customWidth="1"/>
    <col min="26" max="26" width="15.44140625" style="10" hidden="1" customWidth="1"/>
    <col min="27" max="27" width="13.44140625" style="10" hidden="1" customWidth="1"/>
    <col min="28" max="29" width="12.33203125" style="10" hidden="1" customWidth="1"/>
    <col min="30" max="30" width="15" style="10" bestFit="1" customWidth="1"/>
    <col min="31" max="31" width="16.109375" style="10" customWidth="1"/>
    <col min="32" max="32" width="15" style="10" bestFit="1" customWidth="1"/>
    <col min="33" max="33" width="18.88671875" style="10" customWidth="1"/>
    <col min="34" max="16384" width="11.44140625" style="10"/>
  </cols>
  <sheetData>
    <row r="1" spans="1:29" s="114" customFormat="1" ht="23.4" x14ac:dyDescent="0.45">
      <c r="A1" s="84" t="s">
        <v>0</v>
      </c>
      <c r="B1" s="103"/>
      <c r="C1" s="104"/>
      <c r="D1" s="218" t="str">
        <f>Ausfüllhilfe!E1</f>
        <v>Version 2022.1.0</v>
      </c>
      <c r="F1" s="325"/>
      <c r="G1" s="325"/>
      <c r="H1" s="10"/>
      <c r="M1" s="115"/>
      <c r="N1" s="115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</row>
    <row r="2" spans="1:29" s="114" customFormat="1" x14ac:dyDescent="0.3">
      <c r="A2" s="85" t="s">
        <v>172</v>
      </c>
      <c r="B2" s="22"/>
      <c r="C2" s="57"/>
      <c r="D2" s="13"/>
      <c r="E2" s="111"/>
      <c r="F2" s="111"/>
      <c r="G2" s="111"/>
      <c r="H2" s="10"/>
      <c r="M2" s="115"/>
      <c r="N2" s="115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</row>
    <row r="3" spans="1:29" s="114" customFormat="1" x14ac:dyDescent="0.3">
      <c r="A3" s="85"/>
      <c r="B3" s="22" t="s">
        <v>33</v>
      </c>
      <c r="C3" s="447"/>
      <c r="D3" s="448"/>
      <c r="E3" s="448"/>
      <c r="F3" s="448"/>
      <c r="G3" s="448"/>
      <c r="H3" s="448"/>
      <c r="I3" s="448"/>
      <c r="J3" s="449"/>
      <c r="M3" s="115"/>
      <c r="N3" s="115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</row>
    <row r="4" spans="1:29" s="114" customFormat="1" x14ac:dyDescent="0.3">
      <c r="A4" s="85"/>
      <c r="B4" s="22" t="s">
        <v>116</v>
      </c>
      <c r="C4" s="450"/>
      <c r="D4" s="451"/>
      <c r="E4" s="451"/>
      <c r="F4" s="451"/>
      <c r="G4" s="451"/>
      <c r="H4" s="451"/>
      <c r="I4" s="451"/>
      <c r="J4" s="452"/>
      <c r="M4" s="115"/>
      <c r="N4" s="115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</row>
    <row r="5" spans="1:29" s="114" customFormat="1" x14ac:dyDescent="0.3">
      <c r="A5" s="85"/>
      <c r="B5" s="22" t="s">
        <v>34</v>
      </c>
      <c r="C5" s="453" t="s">
        <v>186</v>
      </c>
      <c r="D5" s="454"/>
      <c r="E5" s="454"/>
      <c r="F5" s="454"/>
      <c r="G5" s="454"/>
      <c r="H5" s="454"/>
      <c r="I5" s="454"/>
      <c r="J5" s="455"/>
      <c r="M5" s="115"/>
      <c r="N5" s="115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</row>
    <row r="6" spans="1:29" s="114" customFormat="1" ht="15" thickBot="1" x14ac:dyDescent="0.35">
      <c r="A6" s="17"/>
      <c r="B6" s="10"/>
      <c r="D6" s="10"/>
      <c r="E6" s="10"/>
      <c r="F6" s="10"/>
      <c r="G6" s="10"/>
      <c r="H6" s="10"/>
      <c r="M6" s="115"/>
      <c r="N6" s="115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</row>
    <row r="7" spans="1:29" s="114" customFormat="1" x14ac:dyDescent="0.3">
      <c r="A7" s="17"/>
      <c r="B7" s="107" t="s">
        <v>10</v>
      </c>
      <c r="C7" s="95" t="s">
        <v>19</v>
      </c>
      <c r="D7" s="96" t="s">
        <v>20</v>
      </c>
      <c r="E7" s="111"/>
      <c r="F7" s="111"/>
      <c r="G7" s="112"/>
      <c r="H7" s="10"/>
      <c r="I7" s="112"/>
      <c r="S7" s="129"/>
      <c r="T7" s="129"/>
      <c r="U7" s="394"/>
      <c r="V7" s="395">
        <v>-0.1</v>
      </c>
      <c r="W7" s="281"/>
      <c r="X7" s="281" t="s">
        <v>31</v>
      </c>
      <c r="Y7" s="281"/>
      <c r="Z7" s="284">
        <v>0.2</v>
      </c>
      <c r="AA7" s="129"/>
      <c r="AB7" s="129"/>
      <c r="AC7" s="129"/>
    </row>
    <row r="8" spans="1:29" s="114" customFormat="1" ht="28.8" x14ac:dyDescent="0.3">
      <c r="A8" s="17"/>
      <c r="B8" s="97" t="s">
        <v>176</v>
      </c>
      <c r="C8" s="93">
        <f>COUNTIF(D33:D112,"&lt;&gt;0")</f>
        <v>0</v>
      </c>
      <c r="D8" s="98">
        <f>COUNTIF(E33:E112,"&lt;&gt;0")</f>
        <v>0</v>
      </c>
      <c r="E8" s="112"/>
      <c r="F8" s="112"/>
      <c r="G8" s="112"/>
      <c r="H8" s="10"/>
      <c r="I8" s="112"/>
      <c r="S8" s="129"/>
      <c r="T8" s="129"/>
      <c r="U8" s="396">
        <v>1.2010000000000001</v>
      </c>
      <c r="V8" s="397">
        <v>0</v>
      </c>
      <c r="W8" s="289"/>
      <c r="X8" s="289" t="s">
        <v>29</v>
      </c>
      <c r="Y8" s="289"/>
      <c r="Z8" s="292">
        <v>0.3</v>
      </c>
      <c r="AA8" s="129"/>
      <c r="AB8" s="129"/>
      <c r="AC8" s="129"/>
    </row>
    <row r="9" spans="1:29" s="114" customFormat="1" x14ac:dyDescent="0.3">
      <c r="A9" s="17"/>
      <c r="B9" s="99" t="s">
        <v>106</v>
      </c>
      <c r="C9" s="335">
        <f>D30</f>
        <v>0</v>
      </c>
      <c r="D9" s="342">
        <f>E30</f>
        <v>0</v>
      </c>
      <c r="E9" s="112"/>
      <c r="F9" s="112"/>
      <c r="G9" s="112"/>
      <c r="H9" s="10"/>
      <c r="S9" s="129"/>
      <c r="T9" s="129"/>
      <c r="U9" s="396"/>
      <c r="V9" s="397"/>
      <c r="W9" s="289"/>
      <c r="X9" s="289"/>
      <c r="Y9" s="289"/>
      <c r="Z9" s="292"/>
      <c r="AA9" s="129"/>
      <c r="AB9" s="129"/>
      <c r="AC9" s="129"/>
    </row>
    <row r="10" spans="1:29" s="114" customFormat="1" x14ac:dyDescent="0.3">
      <c r="A10" s="17"/>
      <c r="B10" s="99" t="s">
        <v>105</v>
      </c>
      <c r="C10" s="335">
        <f>F30</f>
        <v>0</v>
      </c>
      <c r="D10" s="342">
        <f>G30</f>
        <v>0</v>
      </c>
      <c r="E10" s="112"/>
      <c r="F10" s="112"/>
      <c r="G10" s="112"/>
      <c r="H10" s="10"/>
      <c r="S10" s="129"/>
      <c r="T10" s="129"/>
      <c r="U10" s="396"/>
      <c r="V10" s="397"/>
      <c r="W10" s="289"/>
      <c r="X10" s="398">
        <f>C4</f>
        <v>0</v>
      </c>
      <c r="Y10" s="289"/>
      <c r="Z10" s="292"/>
      <c r="AA10" s="129"/>
      <c r="AB10" s="129"/>
      <c r="AC10" s="129"/>
    </row>
    <row r="11" spans="1:29" s="114" customFormat="1" x14ac:dyDescent="0.3">
      <c r="A11" s="17"/>
      <c r="B11" s="97" t="s">
        <v>107</v>
      </c>
      <c r="C11" s="336">
        <f>C10+C9</f>
        <v>0</v>
      </c>
      <c r="D11" s="343">
        <f>D10+D9</f>
        <v>0</v>
      </c>
      <c r="E11" s="112"/>
      <c r="F11" s="112"/>
      <c r="G11" s="112"/>
      <c r="H11" s="10"/>
      <c r="S11" s="129"/>
      <c r="T11" s="129"/>
      <c r="U11" s="396"/>
      <c r="V11" s="397"/>
      <c r="W11" s="289"/>
      <c r="X11" s="289"/>
      <c r="Y11" s="289"/>
      <c r="Z11" s="292"/>
      <c r="AA11" s="129"/>
      <c r="AB11" s="129"/>
      <c r="AC11" s="129"/>
    </row>
    <row r="12" spans="1:29" s="129" customFormat="1" hidden="1" x14ac:dyDescent="0.3">
      <c r="A12" s="135"/>
      <c r="B12" s="130" t="s">
        <v>126</v>
      </c>
      <c r="C12" s="364">
        <f>D30</f>
        <v>0</v>
      </c>
      <c r="D12" s="365">
        <f>MIN(S30,C12)</f>
        <v>0</v>
      </c>
      <c r="E12" s="128" t="s">
        <v>35</v>
      </c>
      <c r="F12" s="128"/>
      <c r="H12" s="136"/>
      <c r="U12" s="119">
        <v>0.89999989999999996</v>
      </c>
      <c r="V12" s="117">
        <v>0.1</v>
      </c>
      <c r="W12" s="118"/>
      <c r="X12" s="417" t="s">
        <v>186</v>
      </c>
      <c r="Y12" s="417" t="s">
        <v>185</v>
      </c>
      <c r="Z12" s="120"/>
    </row>
    <row r="13" spans="1:29" s="129" customFormat="1" ht="28.8" hidden="1" x14ac:dyDescent="0.3">
      <c r="A13" s="135"/>
      <c r="B13" s="130" t="s">
        <v>127</v>
      </c>
      <c r="C13" s="141">
        <f>F30</f>
        <v>0</v>
      </c>
      <c r="D13" s="366">
        <f>MIN(T30,C13)</f>
        <v>0</v>
      </c>
      <c r="E13" s="128" t="s">
        <v>35</v>
      </c>
      <c r="F13" s="140"/>
      <c r="H13" s="136"/>
      <c r="U13" s="119">
        <v>0.79999998999999999</v>
      </c>
      <c r="V13" s="117">
        <v>0.2</v>
      </c>
      <c r="W13" s="118"/>
      <c r="X13" s="118"/>
      <c r="Y13" s="121"/>
      <c r="Z13" s="120"/>
    </row>
    <row r="14" spans="1:29" s="129" customFormat="1" ht="15" hidden="1" thickBot="1" x14ac:dyDescent="0.35">
      <c r="A14" s="135"/>
      <c r="B14" s="130" t="s">
        <v>128</v>
      </c>
      <c r="C14" s="131">
        <f>D30+F30</f>
        <v>0</v>
      </c>
      <c r="D14" s="132">
        <f>++D13+D12</f>
        <v>0</v>
      </c>
      <c r="E14" s="128" t="s">
        <v>35</v>
      </c>
      <c r="F14" s="128"/>
      <c r="H14" s="136"/>
      <c r="U14" s="122"/>
      <c r="V14" s="123">
        <v>0.05</v>
      </c>
      <c r="W14" s="399"/>
      <c r="X14" s="124"/>
      <c r="Y14" s="125"/>
      <c r="Z14" s="126"/>
    </row>
    <row r="15" spans="1:29" s="114" customFormat="1" ht="43.2" x14ac:dyDescent="0.3">
      <c r="A15" s="17"/>
      <c r="B15" s="97" t="s">
        <v>125</v>
      </c>
      <c r="C15" s="337">
        <f>AD30</f>
        <v>0</v>
      </c>
      <c r="D15" s="338">
        <f>++D16+D17</f>
        <v>0</v>
      </c>
      <c r="E15" s="116"/>
      <c r="F15" s="116"/>
      <c r="G15" s="112"/>
      <c r="H15" s="10"/>
      <c r="I15" s="10"/>
      <c r="J15" s="10"/>
      <c r="K15" s="10"/>
      <c r="L15" s="10"/>
      <c r="M15" s="113"/>
      <c r="N15" s="113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</row>
    <row r="16" spans="1:29" s="114" customFormat="1" ht="28.8" x14ac:dyDescent="0.3">
      <c r="A16" s="17"/>
      <c r="B16" s="99" t="s">
        <v>108</v>
      </c>
      <c r="C16" s="367">
        <f>AB30</f>
        <v>0</v>
      </c>
      <c r="D16" s="368">
        <f>MIN(AE30,C16)</f>
        <v>0</v>
      </c>
      <c r="E16" s="116"/>
      <c r="F16" s="109" t="s">
        <v>119</v>
      </c>
      <c r="G16" s="104"/>
      <c r="H16" s="110"/>
      <c r="I16" s="110"/>
      <c r="J16" s="10"/>
      <c r="K16" s="10"/>
      <c r="L16" s="10"/>
      <c r="M16" s="113"/>
      <c r="N16" s="113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</row>
    <row r="17" spans="1:33" s="114" customFormat="1" ht="30" hidden="1" customHeight="1" x14ac:dyDescent="0.3">
      <c r="A17" s="135"/>
      <c r="B17" s="99" t="s">
        <v>129</v>
      </c>
      <c r="C17" s="369">
        <f>++AC30</f>
        <v>0</v>
      </c>
      <c r="D17" s="368">
        <f>MIN(AF30)</f>
        <v>0</v>
      </c>
      <c r="E17" s="128" t="s">
        <v>35</v>
      </c>
      <c r="F17" s="129"/>
      <c r="G17" s="129"/>
      <c r="H17" s="129"/>
      <c r="I17" s="129"/>
      <c r="J17" s="136"/>
      <c r="K17" s="136"/>
      <c r="L17" s="136"/>
      <c r="M17" s="113"/>
      <c r="N17" s="113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</row>
    <row r="18" spans="1:33" s="114" customFormat="1" x14ac:dyDescent="0.3">
      <c r="A18" s="17"/>
      <c r="B18" s="99" t="s">
        <v>72</v>
      </c>
      <c r="C18" s="370">
        <v>0</v>
      </c>
      <c r="D18" s="372">
        <v>0</v>
      </c>
      <c r="E18" s="456"/>
      <c r="F18" s="457"/>
      <c r="G18" s="457"/>
      <c r="H18" s="457"/>
      <c r="I18" s="457"/>
      <c r="J18" s="457"/>
      <c r="K18" s="457"/>
      <c r="L18" s="457"/>
      <c r="M18" s="113"/>
      <c r="N18" s="113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</row>
    <row r="19" spans="1:33" s="114" customFormat="1" x14ac:dyDescent="0.3">
      <c r="A19" s="17"/>
      <c r="B19" s="99" t="s">
        <v>73</v>
      </c>
      <c r="C19" s="370">
        <v>0</v>
      </c>
      <c r="D19" s="372">
        <v>0</v>
      </c>
      <c r="E19" s="459"/>
      <c r="F19" s="460"/>
      <c r="G19" s="460"/>
      <c r="H19" s="460"/>
      <c r="I19" s="460"/>
      <c r="J19" s="460"/>
      <c r="K19" s="460"/>
      <c r="L19" s="460"/>
      <c r="M19" s="113"/>
      <c r="N19" s="113"/>
      <c r="S19" s="129"/>
      <c r="T19" s="129"/>
      <c r="U19" s="129"/>
      <c r="V19" s="129"/>
      <c r="W19" s="129"/>
      <c r="X19" s="129"/>
      <c r="Y19" s="129"/>
      <c r="Z19" s="129"/>
      <c r="AA19" s="129"/>
      <c r="AB19" s="413"/>
      <c r="AC19" s="413"/>
    </row>
    <row r="20" spans="1:33" s="114" customFormat="1" x14ac:dyDescent="0.3">
      <c r="A20" s="17"/>
      <c r="B20" s="99" t="s">
        <v>111</v>
      </c>
      <c r="C20" s="370">
        <v>0</v>
      </c>
      <c r="D20" s="372">
        <v>0</v>
      </c>
      <c r="E20" s="459"/>
      <c r="F20" s="460"/>
      <c r="G20" s="460"/>
      <c r="H20" s="460"/>
      <c r="I20" s="460"/>
      <c r="J20" s="460"/>
      <c r="K20" s="460"/>
      <c r="L20" s="460"/>
      <c r="M20" s="113"/>
      <c r="N20" s="113"/>
      <c r="S20" s="129"/>
      <c r="T20" s="129"/>
      <c r="U20" s="129"/>
      <c r="V20" s="129"/>
      <c r="W20" s="129"/>
      <c r="X20" s="129"/>
      <c r="Y20" s="129"/>
      <c r="Z20" s="129"/>
      <c r="AA20" s="129"/>
      <c r="AB20" s="413"/>
      <c r="AC20" s="413"/>
    </row>
    <row r="21" spans="1:33" s="114" customFormat="1" x14ac:dyDescent="0.3">
      <c r="A21" s="17"/>
      <c r="B21" s="99" t="s">
        <v>110</v>
      </c>
      <c r="C21" s="370">
        <v>0</v>
      </c>
      <c r="D21" s="372">
        <v>0</v>
      </c>
      <c r="E21" s="459"/>
      <c r="F21" s="460"/>
      <c r="G21" s="460"/>
      <c r="H21" s="460"/>
      <c r="I21" s="460"/>
      <c r="J21" s="460"/>
      <c r="K21" s="460"/>
      <c r="L21" s="460"/>
      <c r="M21" s="113"/>
      <c r="N21" s="113"/>
      <c r="S21" s="129"/>
      <c r="T21" s="129"/>
      <c r="U21" s="129"/>
      <c r="V21" s="129"/>
      <c r="W21" s="129"/>
      <c r="X21" s="129"/>
      <c r="Y21" s="129"/>
      <c r="Z21" s="129"/>
      <c r="AA21" s="129"/>
      <c r="AB21" s="413" t="s">
        <v>178</v>
      </c>
      <c r="AC21" s="413"/>
    </row>
    <row r="22" spans="1:33" s="114" customFormat="1" x14ac:dyDescent="0.3">
      <c r="A22" s="17"/>
      <c r="B22" s="99" t="s">
        <v>76</v>
      </c>
      <c r="C22" s="370">
        <v>0</v>
      </c>
      <c r="D22" s="372">
        <v>0</v>
      </c>
      <c r="E22" s="459"/>
      <c r="F22" s="460"/>
      <c r="G22" s="460"/>
      <c r="H22" s="460"/>
      <c r="I22" s="460"/>
      <c r="J22" s="460"/>
      <c r="K22" s="460"/>
      <c r="L22" s="460"/>
      <c r="M22" s="113"/>
      <c r="N22" s="113"/>
      <c r="S22" s="129"/>
      <c r="T22" s="129"/>
      <c r="U22" s="129"/>
      <c r="V22" s="129"/>
      <c r="W22" s="129"/>
      <c r="X22" s="129"/>
      <c r="Y22" s="129"/>
      <c r="Z22" s="129"/>
      <c r="AA22" s="129"/>
      <c r="AB22" s="413"/>
      <c r="AC22" s="413" t="s">
        <v>178</v>
      </c>
    </row>
    <row r="23" spans="1:33" s="114" customFormat="1" ht="43.2" x14ac:dyDescent="0.3">
      <c r="A23" s="17"/>
      <c r="B23" s="97" t="s">
        <v>109</v>
      </c>
      <c r="C23" s="94">
        <f>SUM(C18:C22)</f>
        <v>0</v>
      </c>
      <c r="D23" s="338">
        <f>SUM(D18:D22)</f>
        <v>0</v>
      </c>
      <c r="E23" s="116"/>
      <c r="F23" s="116"/>
      <c r="G23" s="127"/>
      <c r="H23" s="10"/>
      <c r="I23" s="10"/>
      <c r="J23" s="10"/>
      <c r="K23" s="10"/>
      <c r="L23" s="10"/>
      <c r="M23" s="113"/>
      <c r="N23" s="113"/>
      <c r="S23" s="129"/>
      <c r="T23" s="129"/>
      <c r="U23" s="129"/>
      <c r="V23" s="129"/>
      <c r="W23" s="129"/>
      <c r="X23" s="129"/>
      <c r="Y23" s="129"/>
      <c r="Z23" s="129"/>
      <c r="AA23" s="129"/>
      <c r="AB23" s="413"/>
      <c r="AC23" s="413"/>
    </row>
    <row r="24" spans="1:33" s="114" customFormat="1" x14ac:dyDescent="0.3">
      <c r="A24" s="17"/>
      <c r="B24" s="99" t="s">
        <v>113</v>
      </c>
      <c r="C24" s="339">
        <f>MAX(MIN(C11-C23,C15),0)</f>
        <v>0</v>
      </c>
      <c r="D24" s="340">
        <f>MAX(MIN(AG30,D11-D23,D16+D17),0)</f>
        <v>0</v>
      </c>
      <c r="E24" s="116"/>
      <c r="F24" s="116"/>
      <c r="H24" s="10"/>
      <c r="I24" s="10"/>
      <c r="J24" s="10"/>
      <c r="K24" s="10"/>
      <c r="L24" s="10"/>
      <c r="M24" s="113"/>
      <c r="N24" s="113"/>
      <c r="S24" s="129"/>
      <c r="T24" s="129"/>
      <c r="U24" s="129"/>
      <c r="V24" s="129"/>
      <c r="W24" s="129"/>
      <c r="X24" s="129"/>
      <c r="Y24" s="129"/>
      <c r="Z24" s="129"/>
      <c r="AA24" s="129"/>
      <c r="AB24" s="413"/>
      <c r="AC24" s="413"/>
    </row>
    <row r="25" spans="1:33" s="114" customFormat="1" ht="72" x14ac:dyDescent="0.3">
      <c r="A25" s="17"/>
      <c r="B25" s="97" t="s">
        <v>122</v>
      </c>
      <c r="C25" s="371" t="s">
        <v>121</v>
      </c>
      <c r="D25" s="137">
        <f>IF(D24&lt;0,0,D24)</f>
        <v>0</v>
      </c>
      <c r="E25" s="116"/>
      <c r="F25" s="109" t="s">
        <v>171</v>
      </c>
      <c r="G25" s="104"/>
      <c r="H25" s="110"/>
      <c r="I25" s="110"/>
      <c r="J25" s="101"/>
      <c r="K25" s="10"/>
      <c r="L25" s="10"/>
      <c r="M25" s="113"/>
      <c r="N25" s="113"/>
      <c r="S25" s="129"/>
      <c r="T25" s="393"/>
      <c r="U25" s="129"/>
      <c r="V25" s="129"/>
      <c r="W25" s="129"/>
      <c r="X25" s="129"/>
      <c r="Y25" s="129"/>
      <c r="Z25" s="129"/>
      <c r="AA25" s="129"/>
      <c r="AB25" s="413"/>
      <c r="AC25" s="413"/>
    </row>
    <row r="26" spans="1:33" s="114" customFormat="1" ht="30" hidden="1" customHeight="1" x14ac:dyDescent="0.3">
      <c r="A26" s="135"/>
      <c r="B26" s="99" t="s">
        <v>112</v>
      </c>
      <c r="C26" s="405" t="e">
        <f>C15/C14</f>
        <v>#DIV/0!</v>
      </c>
      <c r="D26" s="404" t="e">
        <f>D25/D14</f>
        <v>#DIV/0!</v>
      </c>
      <c r="E26" s="129" t="s">
        <v>35</v>
      </c>
      <c r="F26" s="129"/>
      <c r="G26" s="129"/>
      <c r="H26" s="129"/>
      <c r="I26" s="129"/>
      <c r="J26" s="136"/>
      <c r="K26" s="136"/>
      <c r="L26" s="136"/>
      <c r="M26" s="113"/>
      <c r="N26" s="113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414"/>
      <c r="AC26" s="414"/>
      <c r="AD26" s="129"/>
      <c r="AE26" s="129"/>
      <c r="AF26" s="129"/>
      <c r="AG26" s="129"/>
    </row>
    <row r="27" spans="1:33" s="114" customFormat="1" ht="15" thickBot="1" x14ac:dyDescent="0.35">
      <c r="A27" s="17"/>
      <c r="B27" s="406" t="s">
        <v>117</v>
      </c>
      <c r="C27" s="407">
        <f>C11-C23-C24</f>
        <v>0</v>
      </c>
      <c r="D27" s="408">
        <f>D11-D23-D25</f>
        <v>0</v>
      </c>
      <c r="E27" s="461"/>
      <c r="F27" s="462"/>
      <c r="G27" s="462"/>
      <c r="H27" s="462"/>
      <c r="I27" s="462"/>
      <c r="J27" s="462"/>
      <c r="K27" s="462"/>
      <c r="L27" s="462"/>
      <c r="M27" s="113"/>
      <c r="N27" s="113"/>
      <c r="S27" s="129" t="s">
        <v>35</v>
      </c>
      <c r="T27" s="129" t="s">
        <v>35</v>
      </c>
      <c r="U27" s="129" t="s">
        <v>35</v>
      </c>
      <c r="V27" s="129" t="s">
        <v>35</v>
      </c>
      <c r="W27" s="129" t="s">
        <v>35</v>
      </c>
      <c r="X27" s="129" t="s">
        <v>35</v>
      </c>
      <c r="Y27" s="129" t="s">
        <v>35</v>
      </c>
      <c r="Z27" s="129" t="s">
        <v>35</v>
      </c>
      <c r="AA27" s="129" t="s">
        <v>35</v>
      </c>
      <c r="AB27" s="413" t="s">
        <v>35</v>
      </c>
      <c r="AC27" s="413"/>
    </row>
    <row r="28" spans="1:33" s="114" customFormat="1" ht="3.75" customHeight="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58"/>
      <c r="N28" s="58"/>
      <c r="O28" s="13"/>
      <c r="P28" s="13"/>
      <c r="Q28" s="13"/>
      <c r="R28" s="13"/>
      <c r="S28" s="13"/>
      <c r="T28" s="13"/>
      <c r="U28" s="105"/>
      <c r="V28" s="105"/>
      <c r="W28" s="105"/>
      <c r="X28" s="105"/>
      <c r="Y28" s="105"/>
      <c r="Z28" s="105"/>
      <c r="AA28" s="105"/>
      <c r="AB28" s="13"/>
      <c r="AC28" s="105"/>
      <c r="AD28" s="13"/>
      <c r="AE28" s="13"/>
      <c r="AF28" s="13"/>
      <c r="AG28" s="13"/>
    </row>
    <row r="29" spans="1:33" s="308" customFormat="1" x14ac:dyDescent="0.3">
      <c r="A29" s="35"/>
      <c r="B29" s="352" t="s">
        <v>176</v>
      </c>
      <c r="C29" s="360"/>
      <c r="D29" s="361">
        <f>COUNTIF(D33:D112,"&lt;&gt;0")</f>
        <v>0</v>
      </c>
      <c r="E29" s="361">
        <f>COUNTIF(E33:E112,"&lt;&gt;0")</f>
        <v>0</v>
      </c>
      <c r="F29" s="361">
        <f t="shared" ref="F29:G29" si="0">COUNTIF(F33:F112,"&lt;&gt;0")</f>
        <v>0</v>
      </c>
      <c r="G29" s="361">
        <f t="shared" si="0"/>
        <v>0</v>
      </c>
      <c r="H29" s="35"/>
      <c r="I29" s="35"/>
      <c r="J29" s="35"/>
      <c r="K29" s="35"/>
      <c r="L29" s="35"/>
      <c r="M29" s="86" t="s">
        <v>93</v>
      </c>
      <c r="N29" s="87" t="s">
        <v>35</v>
      </c>
      <c r="O29" s="35"/>
      <c r="P29" s="35"/>
      <c r="Q29" s="35"/>
      <c r="R29" s="35"/>
      <c r="S29" s="35"/>
      <c r="T29" s="35"/>
      <c r="U29" s="134"/>
      <c r="V29" s="134"/>
      <c r="W29" s="134"/>
      <c r="X29" s="134"/>
      <c r="Y29" s="134"/>
      <c r="Z29" s="134"/>
      <c r="AA29" s="134"/>
      <c r="AB29" s="35"/>
      <c r="AC29" s="134" t="s">
        <v>35</v>
      </c>
      <c r="AD29" s="35"/>
      <c r="AE29" s="35"/>
      <c r="AF29" s="35"/>
      <c r="AG29" s="35"/>
    </row>
    <row r="30" spans="1:33" s="326" customFormat="1" x14ac:dyDescent="0.3">
      <c r="A30" s="351"/>
      <c r="B30" s="352" t="s">
        <v>118</v>
      </c>
      <c r="C30" s="353"/>
      <c r="D30" s="353">
        <f>SUBTOTAL(109,D33:D112)</f>
        <v>0</v>
      </c>
      <c r="E30" s="353">
        <f>SUBTOTAL(109,E33:E112)</f>
        <v>0</v>
      </c>
      <c r="F30" s="354">
        <f>SUBTOTAL(109,F33:F112)</f>
        <v>0</v>
      </c>
      <c r="G30" s="353">
        <f t="shared" ref="G30:AG30" si="1">SUBTOTAL(109,G33:G112)</f>
        <v>0</v>
      </c>
      <c r="H30" s="355"/>
      <c r="I30" s="351"/>
      <c r="J30" s="351"/>
      <c r="K30" s="351"/>
      <c r="L30" s="351"/>
      <c r="M30" s="351"/>
      <c r="N30" s="351"/>
      <c r="O30" s="363" t="e">
        <f>SUBTOTAL(109,O33:O112)/C8</f>
        <v>#DIV/0!</v>
      </c>
      <c r="P30" s="363" t="e">
        <f>SUBTOTAL(109,P33:P112)/D8</f>
        <v>#DIV/0!</v>
      </c>
      <c r="Q30" s="353">
        <f t="shared" si="1"/>
        <v>0</v>
      </c>
      <c r="R30" s="353">
        <f t="shared" si="1"/>
        <v>0</v>
      </c>
      <c r="S30" s="353">
        <f t="shared" si="1"/>
        <v>0</v>
      </c>
      <c r="T30" s="353">
        <f t="shared" si="1"/>
        <v>0</v>
      </c>
      <c r="U30" s="356">
        <f t="shared" si="1"/>
        <v>0</v>
      </c>
      <c r="V30" s="356">
        <f t="shared" si="1"/>
        <v>0</v>
      </c>
      <c r="W30" s="357">
        <f t="shared" si="1"/>
        <v>0</v>
      </c>
      <c r="X30" s="357">
        <f t="shared" si="1"/>
        <v>0</v>
      </c>
      <c r="Y30" s="358">
        <f t="shared" si="1"/>
        <v>0</v>
      </c>
      <c r="Z30" s="358">
        <f t="shared" si="1"/>
        <v>0</v>
      </c>
      <c r="AA30" s="359">
        <f t="shared" si="1"/>
        <v>0</v>
      </c>
      <c r="AB30" s="353">
        <f t="shared" si="1"/>
        <v>0</v>
      </c>
      <c r="AC30" s="353">
        <f t="shared" si="1"/>
        <v>0</v>
      </c>
      <c r="AD30" s="353">
        <f>SUBTOTAL(109,AD33:AD112)</f>
        <v>0</v>
      </c>
      <c r="AE30" s="353">
        <f t="shared" si="1"/>
        <v>0</v>
      </c>
      <c r="AF30" s="353">
        <f t="shared" si="1"/>
        <v>0</v>
      </c>
      <c r="AG30" s="353">
        <f t="shared" si="1"/>
        <v>0</v>
      </c>
    </row>
    <row r="31" spans="1:33" ht="57.6" x14ac:dyDescent="0.3">
      <c r="A31" s="439" t="s">
        <v>94</v>
      </c>
      <c r="B31" s="463" t="s">
        <v>95</v>
      </c>
      <c r="C31" s="442" t="s">
        <v>97</v>
      </c>
      <c r="D31" s="442" t="s">
        <v>96</v>
      </c>
      <c r="E31" s="442"/>
      <c r="F31" s="442" t="s">
        <v>158</v>
      </c>
      <c r="G31" s="442"/>
      <c r="H31" s="446" t="s">
        <v>98</v>
      </c>
      <c r="I31" s="442" t="s">
        <v>80</v>
      </c>
      <c r="J31" s="442" t="s">
        <v>99</v>
      </c>
      <c r="K31" s="442" t="s">
        <v>82</v>
      </c>
      <c r="L31" s="442"/>
      <c r="M31" s="88" t="s">
        <v>100</v>
      </c>
      <c r="N31" s="88" t="s">
        <v>100</v>
      </c>
      <c r="O31" s="442" t="s">
        <v>83</v>
      </c>
      <c r="P31" s="442"/>
      <c r="Q31" s="464" t="s">
        <v>84</v>
      </c>
      <c r="R31" s="465"/>
      <c r="S31" s="328" t="s">
        <v>167</v>
      </c>
      <c r="T31" s="327" t="s">
        <v>168</v>
      </c>
      <c r="U31" s="466" t="s">
        <v>123</v>
      </c>
      <c r="V31" s="466"/>
      <c r="W31" s="466" t="s">
        <v>124</v>
      </c>
      <c r="X31" s="466"/>
      <c r="Y31" s="466" t="s">
        <v>120</v>
      </c>
      <c r="Z31" s="466"/>
      <c r="AA31" s="329" t="s">
        <v>136</v>
      </c>
      <c r="AB31" s="328" t="s">
        <v>180</v>
      </c>
      <c r="AC31" s="328" t="s">
        <v>181</v>
      </c>
      <c r="AD31" s="330" t="s">
        <v>175</v>
      </c>
      <c r="AE31" s="328" t="s">
        <v>166</v>
      </c>
      <c r="AF31" s="327" t="s">
        <v>173</v>
      </c>
      <c r="AG31" s="331" t="s">
        <v>114</v>
      </c>
    </row>
    <row r="32" spans="1:33" x14ac:dyDescent="0.3">
      <c r="A32" s="439"/>
      <c r="B32" s="463"/>
      <c r="C32" s="442"/>
      <c r="D32" s="89" t="s">
        <v>19</v>
      </c>
      <c r="E32" s="89" t="s">
        <v>20</v>
      </c>
      <c r="F32" s="89" t="s">
        <v>101</v>
      </c>
      <c r="G32" s="89" t="s">
        <v>20</v>
      </c>
      <c r="H32" s="458"/>
      <c r="I32" s="442"/>
      <c r="J32" s="442"/>
      <c r="K32" s="89" t="s">
        <v>19</v>
      </c>
      <c r="L32" s="89" t="s">
        <v>20</v>
      </c>
      <c r="M32" s="88" t="s">
        <v>19</v>
      </c>
      <c r="N32" s="88" t="s">
        <v>20</v>
      </c>
      <c r="O32" s="89" t="s">
        <v>19</v>
      </c>
      <c r="P32" s="89" t="s">
        <v>20</v>
      </c>
      <c r="Q32" s="400" t="s">
        <v>19</v>
      </c>
      <c r="R32" s="401" t="s">
        <v>20</v>
      </c>
      <c r="S32" s="333" t="s">
        <v>20</v>
      </c>
      <c r="T32" s="332" t="s">
        <v>20</v>
      </c>
      <c r="U32" s="334" t="s">
        <v>19</v>
      </c>
      <c r="V32" s="334" t="s">
        <v>20</v>
      </c>
      <c r="W32" s="334" t="s">
        <v>19</v>
      </c>
      <c r="X32" s="334" t="s">
        <v>20</v>
      </c>
      <c r="Y32" s="334" t="s">
        <v>19</v>
      </c>
      <c r="Z32" s="334" t="s">
        <v>20</v>
      </c>
      <c r="AA32" s="334" t="s">
        <v>19</v>
      </c>
      <c r="AB32" s="333" t="s">
        <v>19</v>
      </c>
      <c r="AC32" s="333" t="s">
        <v>19</v>
      </c>
      <c r="AD32" s="332" t="s">
        <v>19</v>
      </c>
      <c r="AE32" s="333" t="s">
        <v>20</v>
      </c>
      <c r="AF32" s="332" t="s">
        <v>20</v>
      </c>
      <c r="AG32" s="333" t="s">
        <v>20</v>
      </c>
    </row>
    <row r="33" spans="1:34" x14ac:dyDescent="0.3">
      <c r="A33" s="90">
        <v>1</v>
      </c>
      <c r="B33" s="108" t="s">
        <v>102</v>
      </c>
      <c r="C33" s="412" t="s">
        <v>29</v>
      </c>
      <c r="D33" s="92">
        <v>0</v>
      </c>
      <c r="E33" s="67">
        <v>0</v>
      </c>
      <c r="F33" s="416">
        <f t="shared" ref="F33:F39" si="2">ROUND(IF(C33="Dauerbetrieb",D33*0.15,0),2)</f>
        <v>0</v>
      </c>
      <c r="G33" s="211">
        <v>0</v>
      </c>
      <c r="H33" s="91">
        <f t="shared" ref="H33:H96" si="3">IF(C33=$X$7,$Z$7,IF(C33=$X$8,$Z$8,"Phase?"))</f>
        <v>0.3</v>
      </c>
      <c r="I33" s="48">
        <v>1</v>
      </c>
      <c r="J33" s="91">
        <f t="shared" ref="J33:J96" si="4">IF(I33&lt;$U$13,$V$13,IF(I33&lt;$U$12,$V$12,IF(I33&lt;$U$8,$V$8,$V$7)))</f>
        <v>0</v>
      </c>
      <c r="K33" s="50"/>
      <c r="L33" s="50"/>
      <c r="M33" s="52">
        <f t="shared" ref="M33:M64" si="5">J33+H33+K33</f>
        <v>0.3</v>
      </c>
      <c r="N33" s="52">
        <f t="shared" ref="N33:N64" si="6">J33+H33+L33</f>
        <v>0.3</v>
      </c>
      <c r="O33" s="55">
        <f t="shared" ref="O33:O64" si="7">IF(D33&lt;&gt;0,IF(M33&gt;0.5,0.5,M33),0)</f>
        <v>0</v>
      </c>
      <c r="P33" s="55">
        <f t="shared" ref="P33:P64" si="8">IF(E33&lt;&gt;0,IF(N33&gt;0.5,0.5,N33),0)</f>
        <v>0</v>
      </c>
      <c r="Q33" s="402">
        <f t="shared" ref="Q33:Q96" si="9">O33*100000</f>
        <v>0</v>
      </c>
      <c r="R33" s="403">
        <f t="shared" ref="R33:R96" si="10">MIN(Q33,P33*100000)</f>
        <v>0</v>
      </c>
      <c r="S33" s="350">
        <f t="shared" ref="S33:S64" si="11">++MAX(MIN(D33,E33),0)</f>
        <v>0</v>
      </c>
      <c r="T33" s="349">
        <f t="shared" ref="T33:T64" si="12">++MAX(MIN(F33,G33),0)</f>
        <v>0</v>
      </c>
      <c r="U33" s="344">
        <f t="shared" ref="U33:U64" si="13">D33*O33</f>
        <v>0</v>
      </c>
      <c r="V33" s="344">
        <f t="shared" ref="V33:V64" si="14">MAX(MIN(E33*P33,U33),0)</f>
        <v>0</v>
      </c>
      <c r="W33" s="345">
        <f t="shared" ref="W33:W64" si="15">F33*O33</f>
        <v>0</v>
      </c>
      <c r="X33" s="345">
        <f t="shared" ref="X33:X64" si="16">MAX(MIN(G33*P33,W33),0)</f>
        <v>0</v>
      </c>
      <c r="Y33" s="346">
        <f>U33+W33</f>
        <v>0</v>
      </c>
      <c r="Z33" s="346">
        <f>V33+X33</f>
        <v>0</v>
      </c>
      <c r="AA33" s="347">
        <f>MIN(Y33,Q33)</f>
        <v>0</v>
      </c>
      <c r="AB33" s="390">
        <f>MIN(Q33,U33)</f>
        <v>0</v>
      </c>
      <c r="AC33" s="348">
        <f>IF(AA33&gt;=Q33,Q33-AB33,W33)</f>
        <v>0</v>
      </c>
      <c r="AD33" s="341">
        <f t="shared" ref="AD33:AD64" si="17">AB33+AC33</f>
        <v>0</v>
      </c>
      <c r="AE33" s="348">
        <f t="shared" ref="AE33:AE64" si="18">MIN(U33,V33,AB33)</f>
        <v>0</v>
      </c>
      <c r="AF33" s="341">
        <f t="shared" ref="AF33:AF64" si="19">MIN(AD33-AE33,W33,X33,AE33*0.15)</f>
        <v>0</v>
      </c>
      <c r="AG33" s="348">
        <f>AE33+AF33</f>
        <v>0</v>
      </c>
      <c r="AH33" s="101"/>
    </row>
    <row r="34" spans="1:34" x14ac:dyDescent="0.3">
      <c r="A34" s="90">
        <v>2</v>
      </c>
      <c r="B34" s="108" t="s">
        <v>103</v>
      </c>
      <c r="C34" s="108" t="s">
        <v>29</v>
      </c>
      <c r="D34" s="92">
        <v>0</v>
      </c>
      <c r="E34" s="67">
        <v>0</v>
      </c>
      <c r="F34" s="416">
        <f t="shared" si="2"/>
        <v>0</v>
      </c>
      <c r="G34" s="211">
        <v>0</v>
      </c>
      <c r="H34" s="91">
        <f t="shared" si="3"/>
        <v>0.3</v>
      </c>
      <c r="I34" s="48">
        <v>1</v>
      </c>
      <c r="J34" s="91">
        <f t="shared" si="4"/>
        <v>0</v>
      </c>
      <c r="K34" s="50"/>
      <c r="L34" s="50"/>
      <c r="M34" s="52">
        <f t="shared" si="5"/>
        <v>0.3</v>
      </c>
      <c r="N34" s="52">
        <f t="shared" si="6"/>
        <v>0.3</v>
      </c>
      <c r="O34" s="55">
        <f t="shared" si="7"/>
        <v>0</v>
      </c>
      <c r="P34" s="55">
        <f t="shared" si="8"/>
        <v>0</v>
      </c>
      <c r="Q34" s="402">
        <f t="shared" si="9"/>
        <v>0</v>
      </c>
      <c r="R34" s="403">
        <f t="shared" si="10"/>
        <v>0</v>
      </c>
      <c r="S34" s="350">
        <f t="shared" si="11"/>
        <v>0</v>
      </c>
      <c r="T34" s="349">
        <f t="shared" si="12"/>
        <v>0</v>
      </c>
      <c r="U34" s="344">
        <f t="shared" si="13"/>
        <v>0</v>
      </c>
      <c r="V34" s="344">
        <f t="shared" si="14"/>
        <v>0</v>
      </c>
      <c r="W34" s="345">
        <f t="shared" si="15"/>
        <v>0</v>
      </c>
      <c r="X34" s="345">
        <f t="shared" si="16"/>
        <v>0</v>
      </c>
      <c r="Y34" s="346">
        <f t="shared" ref="Y34:Y97" si="20">U34+W34</f>
        <v>0</v>
      </c>
      <c r="Z34" s="346">
        <f t="shared" ref="Z34:Z97" si="21">V34+X34</f>
        <v>0</v>
      </c>
      <c r="AA34" s="347">
        <f t="shared" ref="AA34:AA97" si="22">MIN(Y34,Q34)</f>
        <v>0</v>
      </c>
      <c r="AB34" s="390">
        <f t="shared" ref="AB34:AB97" si="23">MIN(Q34,U34)</f>
        <v>0</v>
      </c>
      <c r="AC34" s="348">
        <f t="shared" ref="AC34:AC97" si="24">IF(AA34&gt;=Q34,Q34-AB34,W34)</f>
        <v>0</v>
      </c>
      <c r="AD34" s="341">
        <f t="shared" si="17"/>
        <v>0</v>
      </c>
      <c r="AE34" s="348">
        <f t="shared" si="18"/>
        <v>0</v>
      </c>
      <c r="AF34" s="341">
        <f t="shared" si="19"/>
        <v>0</v>
      </c>
      <c r="AG34" s="348">
        <f t="shared" ref="AG34:AG97" si="25">AE34+AF34</f>
        <v>0</v>
      </c>
      <c r="AH34" s="101"/>
    </row>
    <row r="35" spans="1:34" x14ac:dyDescent="0.3">
      <c r="A35" s="90">
        <v>3</v>
      </c>
      <c r="B35" s="108" t="s">
        <v>104</v>
      </c>
      <c r="C35" s="108" t="s">
        <v>29</v>
      </c>
      <c r="D35" s="92">
        <v>0</v>
      </c>
      <c r="E35" s="67">
        <v>0</v>
      </c>
      <c r="F35" s="416">
        <f t="shared" si="2"/>
        <v>0</v>
      </c>
      <c r="G35" s="211">
        <v>0</v>
      </c>
      <c r="H35" s="91">
        <f t="shared" si="3"/>
        <v>0.3</v>
      </c>
      <c r="I35" s="48">
        <v>1</v>
      </c>
      <c r="J35" s="91">
        <f t="shared" si="4"/>
        <v>0</v>
      </c>
      <c r="K35" s="50"/>
      <c r="L35" s="50"/>
      <c r="M35" s="52">
        <f t="shared" si="5"/>
        <v>0.3</v>
      </c>
      <c r="N35" s="52">
        <f t="shared" si="6"/>
        <v>0.3</v>
      </c>
      <c r="O35" s="55">
        <f t="shared" si="7"/>
        <v>0</v>
      </c>
      <c r="P35" s="55">
        <f t="shared" si="8"/>
        <v>0</v>
      </c>
      <c r="Q35" s="402">
        <f t="shared" si="9"/>
        <v>0</v>
      </c>
      <c r="R35" s="403">
        <f t="shared" si="10"/>
        <v>0</v>
      </c>
      <c r="S35" s="350">
        <f t="shared" si="11"/>
        <v>0</v>
      </c>
      <c r="T35" s="349">
        <f t="shared" si="12"/>
        <v>0</v>
      </c>
      <c r="U35" s="344">
        <f t="shared" si="13"/>
        <v>0</v>
      </c>
      <c r="V35" s="344">
        <f t="shared" si="14"/>
        <v>0</v>
      </c>
      <c r="W35" s="345">
        <f t="shared" si="15"/>
        <v>0</v>
      </c>
      <c r="X35" s="345">
        <f t="shared" si="16"/>
        <v>0</v>
      </c>
      <c r="Y35" s="346">
        <f t="shared" si="20"/>
        <v>0</v>
      </c>
      <c r="Z35" s="346">
        <f t="shared" si="21"/>
        <v>0</v>
      </c>
      <c r="AA35" s="347">
        <f t="shared" si="22"/>
        <v>0</v>
      </c>
      <c r="AB35" s="390">
        <f t="shared" si="23"/>
        <v>0</v>
      </c>
      <c r="AC35" s="348">
        <f t="shared" si="24"/>
        <v>0</v>
      </c>
      <c r="AD35" s="341">
        <f t="shared" si="17"/>
        <v>0</v>
      </c>
      <c r="AE35" s="348">
        <f t="shared" si="18"/>
        <v>0</v>
      </c>
      <c r="AF35" s="341">
        <f t="shared" si="19"/>
        <v>0</v>
      </c>
      <c r="AG35" s="348">
        <f t="shared" si="25"/>
        <v>0</v>
      </c>
      <c r="AH35" s="101"/>
    </row>
    <row r="36" spans="1:34" x14ac:dyDescent="0.3">
      <c r="A36" s="90">
        <v>4</v>
      </c>
      <c r="B36" s="108"/>
      <c r="C36" s="108" t="s">
        <v>29</v>
      </c>
      <c r="D36" s="92">
        <v>0</v>
      </c>
      <c r="E36" s="67">
        <v>0</v>
      </c>
      <c r="F36" s="416">
        <f t="shared" si="2"/>
        <v>0</v>
      </c>
      <c r="G36" s="211">
        <v>0</v>
      </c>
      <c r="H36" s="91">
        <f t="shared" si="3"/>
        <v>0.3</v>
      </c>
      <c r="I36" s="48">
        <v>1</v>
      </c>
      <c r="J36" s="91">
        <f t="shared" si="4"/>
        <v>0</v>
      </c>
      <c r="K36" s="50"/>
      <c r="L36" s="50"/>
      <c r="M36" s="52">
        <f t="shared" si="5"/>
        <v>0.3</v>
      </c>
      <c r="N36" s="52">
        <f t="shared" si="6"/>
        <v>0.3</v>
      </c>
      <c r="O36" s="55">
        <f t="shared" si="7"/>
        <v>0</v>
      </c>
      <c r="P36" s="55">
        <f t="shared" si="8"/>
        <v>0</v>
      </c>
      <c r="Q36" s="402">
        <f t="shared" si="9"/>
        <v>0</v>
      </c>
      <c r="R36" s="403">
        <f t="shared" si="10"/>
        <v>0</v>
      </c>
      <c r="S36" s="350">
        <f t="shared" si="11"/>
        <v>0</v>
      </c>
      <c r="T36" s="349">
        <f t="shared" si="12"/>
        <v>0</v>
      </c>
      <c r="U36" s="344">
        <f t="shared" si="13"/>
        <v>0</v>
      </c>
      <c r="V36" s="344">
        <f t="shared" si="14"/>
        <v>0</v>
      </c>
      <c r="W36" s="345">
        <f t="shared" si="15"/>
        <v>0</v>
      </c>
      <c r="X36" s="345">
        <f t="shared" si="16"/>
        <v>0</v>
      </c>
      <c r="Y36" s="346">
        <f t="shared" si="20"/>
        <v>0</v>
      </c>
      <c r="Z36" s="346">
        <f t="shared" si="21"/>
        <v>0</v>
      </c>
      <c r="AA36" s="347">
        <f t="shared" si="22"/>
        <v>0</v>
      </c>
      <c r="AB36" s="390">
        <f t="shared" si="23"/>
        <v>0</v>
      </c>
      <c r="AC36" s="348">
        <f t="shared" si="24"/>
        <v>0</v>
      </c>
      <c r="AD36" s="341">
        <f t="shared" si="17"/>
        <v>0</v>
      </c>
      <c r="AE36" s="348">
        <f t="shared" si="18"/>
        <v>0</v>
      </c>
      <c r="AF36" s="341">
        <f t="shared" si="19"/>
        <v>0</v>
      </c>
      <c r="AG36" s="348">
        <f t="shared" si="25"/>
        <v>0</v>
      </c>
      <c r="AH36" s="101"/>
    </row>
    <row r="37" spans="1:34" x14ac:dyDescent="0.3">
      <c r="A37" s="90">
        <v>5</v>
      </c>
      <c r="B37" s="108"/>
      <c r="C37" s="108" t="s">
        <v>29</v>
      </c>
      <c r="D37" s="92">
        <v>0</v>
      </c>
      <c r="E37" s="67">
        <v>0</v>
      </c>
      <c r="F37" s="416">
        <f t="shared" si="2"/>
        <v>0</v>
      </c>
      <c r="G37" s="211">
        <v>0</v>
      </c>
      <c r="H37" s="91">
        <f t="shared" si="3"/>
        <v>0.3</v>
      </c>
      <c r="I37" s="48">
        <v>1</v>
      </c>
      <c r="J37" s="91">
        <f t="shared" si="4"/>
        <v>0</v>
      </c>
      <c r="K37" s="50"/>
      <c r="L37" s="50"/>
      <c r="M37" s="52">
        <f t="shared" si="5"/>
        <v>0.3</v>
      </c>
      <c r="N37" s="52">
        <f t="shared" si="6"/>
        <v>0.3</v>
      </c>
      <c r="O37" s="55">
        <f t="shared" si="7"/>
        <v>0</v>
      </c>
      <c r="P37" s="55">
        <f t="shared" si="8"/>
        <v>0</v>
      </c>
      <c r="Q37" s="402">
        <f t="shared" si="9"/>
        <v>0</v>
      </c>
      <c r="R37" s="403">
        <f t="shared" si="10"/>
        <v>0</v>
      </c>
      <c r="S37" s="350">
        <f t="shared" si="11"/>
        <v>0</v>
      </c>
      <c r="T37" s="349">
        <f t="shared" si="12"/>
        <v>0</v>
      </c>
      <c r="U37" s="344">
        <f t="shared" si="13"/>
        <v>0</v>
      </c>
      <c r="V37" s="344">
        <f t="shared" si="14"/>
        <v>0</v>
      </c>
      <c r="W37" s="345">
        <f t="shared" si="15"/>
        <v>0</v>
      </c>
      <c r="X37" s="345">
        <f t="shared" si="16"/>
        <v>0</v>
      </c>
      <c r="Y37" s="346">
        <f t="shared" si="20"/>
        <v>0</v>
      </c>
      <c r="Z37" s="346">
        <f t="shared" si="21"/>
        <v>0</v>
      </c>
      <c r="AA37" s="347">
        <f t="shared" si="22"/>
        <v>0</v>
      </c>
      <c r="AB37" s="390">
        <f t="shared" si="23"/>
        <v>0</v>
      </c>
      <c r="AC37" s="348">
        <f t="shared" si="24"/>
        <v>0</v>
      </c>
      <c r="AD37" s="341">
        <f t="shared" si="17"/>
        <v>0</v>
      </c>
      <c r="AE37" s="348">
        <f t="shared" si="18"/>
        <v>0</v>
      </c>
      <c r="AF37" s="341">
        <f t="shared" si="19"/>
        <v>0</v>
      </c>
      <c r="AG37" s="348">
        <f t="shared" si="25"/>
        <v>0</v>
      </c>
      <c r="AH37" s="101"/>
    </row>
    <row r="38" spans="1:34" x14ac:dyDescent="0.3">
      <c r="A38" s="90">
        <v>6</v>
      </c>
      <c r="B38" s="108"/>
      <c r="C38" s="108" t="s">
        <v>29</v>
      </c>
      <c r="D38" s="92">
        <v>0</v>
      </c>
      <c r="E38" s="67">
        <v>0</v>
      </c>
      <c r="F38" s="416">
        <f t="shared" si="2"/>
        <v>0</v>
      </c>
      <c r="G38" s="211">
        <v>0</v>
      </c>
      <c r="H38" s="91">
        <f t="shared" si="3"/>
        <v>0.3</v>
      </c>
      <c r="I38" s="48">
        <v>1</v>
      </c>
      <c r="J38" s="91">
        <f t="shared" si="4"/>
        <v>0</v>
      </c>
      <c r="K38" s="50"/>
      <c r="L38" s="50"/>
      <c r="M38" s="52">
        <f t="shared" si="5"/>
        <v>0.3</v>
      </c>
      <c r="N38" s="52">
        <f t="shared" si="6"/>
        <v>0.3</v>
      </c>
      <c r="O38" s="55">
        <f t="shared" si="7"/>
        <v>0</v>
      </c>
      <c r="P38" s="55">
        <f t="shared" si="8"/>
        <v>0</v>
      </c>
      <c r="Q38" s="402">
        <f t="shared" si="9"/>
        <v>0</v>
      </c>
      <c r="R38" s="403">
        <f t="shared" si="10"/>
        <v>0</v>
      </c>
      <c r="S38" s="350">
        <f t="shared" si="11"/>
        <v>0</v>
      </c>
      <c r="T38" s="349">
        <f t="shared" si="12"/>
        <v>0</v>
      </c>
      <c r="U38" s="344">
        <f t="shared" si="13"/>
        <v>0</v>
      </c>
      <c r="V38" s="344">
        <f t="shared" si="14"/>
        <v>0</v>
      </c>
      <c r="W38" s="345">
        <f t="shared" si="15"/>
        <v>0</v>
      </c>
      <c r="X38" s="345">
        <f t="shared" si="16"/>
        <v>0</v>
      </c>
      <c r="Y38" s="346">
        <f t="shared" si="20"/>
        <v>0</v>
      </c>
      <c r="Z38" s="346">
        <f t="shared" si="21"/>
        <v>0</v>
      </c>
      <c r="AA38" s="347">
        <f t="shared" si="22"/>
        <v>0</v>
      </c>
      <c r="AB38" s="390">
        <f t="shared" si="23"/>
        <v>0</v>
      </c>
      <c r="AC38" s="348">
        <f t="shared" si="24"/>
        <v>0</v>
      </c>
      <c r="AD38" s="341">
        <f t="shared" si="17"/>
        <v>0</v>
      </c>
      <c r="AE38" s="348">
        <f t="shared" si="18"/>
        <v>0</v>
      </c>
      <c r="AF38" s="341">
        <f t="shared" si="19"/>
        <v>0</v>
      </c>
      <c r="AG38" s="348">
        <f t="shared" si="25"/>
        <v>0</v>
      </c>
      <c r="AH38" s="101"/>
    </row>
    <row r="39" spans="1:34" x14ac:dyDescent="0.3">
      <c r="A39" s="90">
        <v>7</v>
      </c>
      <c r="B39" s="108"/>
      <c r="C39" s="108" t="s">
        <v>29</v>
      </c>
      <c r="D39" s="92">
        <v>0</v>
      </c>
      <c r="E39" s="67">
        <v>0</v>
      </c>
      <c r="F39" s="416">
        <f t="shared" si="2"/>
        <v>0</v>
      </c>
      <c r="G39" s="211">
        <v>0</v>
      </c>
      <c r="H39" s="91">
        <f t="shared" si="3"/>
        <v>0.3</v>
      </c>
      <c r="I39" s="48">
        <v>1</v>
      </c>
      <c r="J39" s="91">
        <f t="shared" si="4"/>
        <v>0</v>
      </c>
      <c r="K39" s="50"/>
      <c r="L39" s="50"/>
      <c r="M39" s="52">
        <f t="shared" si="5"/>
        <v>0.3</v>
      </c>
      <c r="N39" s="52">
        <f t="shared" si="6"/>
        <v>0.3</v>
      </c>
      <c r="O39" s="55">
        <f t="shared" si="7"/>
        <v>0</v>
      </c>
      <c r="P39" s="55">
        <f t="shared" si="8"/>
        <v>0</v>
      </c>
      <c r="Q39" s="402">
        <f t="shared" si="9"/>
        <v>0</v>
      </c>
      <c r="R39" s="403">
        <f t="shared" si="10"/>
        <v>0</v>
      </c>
      <c r="S39" s="350">
        <f t="shared" si="11"/>
        <v>0</v>
      </c>
      <c r="T39" s="349">
        <f>++MAX(MIN(F39,G39),0)</f>
        <v>0</v>
      </c>
      <c r="U39" s="344">
        <f t="shared" si="13"/>
        <v>0</v>
      </c>
      <c r="V39" s="344">
        <f t="shared" si="14"/>
        <v>0</v>
      </c>
      <c r="W39" s="345">
        <f>F39*O39</f>
        <v>0</v>
      </c>
      <c r="X39" s="345">
        <f t="shared" si="16"/>
        <v>0</v>
      </c>
      <c r="Y39" s="346">
        <f t="shared" si="20"/>
        <v>0</v>
      </c>
      <c r="Z39" s="346">
        <f t="shared" si="21"/>
        <v>0</v>
      </c>
      <c r="AA39" s="347">
        <f t="shared" si="22"/>
        <v>0</v>
      </c>
      <c r="AB39" s="390">
        <f t="shared" si="23"/>
        <v>0</v>
      </c>
      <c r="AC39" s="348">
        <f t="shared" si="24"/>
        <v>0</v>
      </c>
      <c r="AD39" s="341">
        <f t="shared" si="17"/>
        <v>0</v>
      </c>
      <c r="AE39" s="348">
        <f t="shared" si="18"/>
        <v>0</v>
      </c>
      <c r="AF39" s="341">
        <f t="shared" si="19"/>
        <v>0</v>
      </c>
      <c r="AG39" s="348">
        <f t="shared" si="25"/>
        <v>0</v>
      </c>
      <c r="AH39" s="101"/>
    </row>
    <row r="40" spans="1:34" x14ac:dyDescent="0.3">
      <c r="A40" s="90">
        <v>8</v>
      </c>
      <c r="B40" s="108"/>
      <c r="C40" s="108" t="s">
        <v>29</v>
      </c>
      <c r="D40" s="92">
        <v>0</v>
      </c>
      <c r="E40" s="67">
        <v>0</v>
      </c>
      <c r="F40" s="416">
        <f>ROUND(IF(C40="Dauerbetrieb",D40*0.15,0),2)</f>
        <v>0</v>
      </c>
      <c r="G40" s="211">
        <v>0</v>
      </c>
      <c r="H40" s="91">
        <f t="shared" si="3"/>
        <v>0.3</v>
      </c>
      <c r="I40" s="48">
        <v>1</v>
      </c>
      <c r="J40" s="91">
        <f t="shared" si="4"/>
        <v>0</v>
      </c>
      <c r="K40" s="50"/>
      <c r="L40" s="50"/>
      <c r="M40" s="52">
        <f t="shared" si="5"/>
        <v>0.3</v>
      </c>
      <c r="N40" s="52">
        <f t="shared" si="6"/>
        <v>0.3</v>
      </c>
      <c r="O40" s="55">
        <f>IF(D40&lt;&gt;0,IF(M40&gt;0.5,0.5,M40),0)</f>
        <v>0</v>
      </c>
      <c r="P40" s="55">
        <f t="shared" si="8"/>
        <v>0</v>
      </c>
      <c r="Q40" s="402">
        <f>O40*100000</f>
        <v>0</v>
      </c>
      <c r="R40" s="403">
        <f t="shared" si="10"/>
        <v>0</v>
      </c>
      <c r="S40" s="350">
        <f>++MAX(MIN(D40,E40),0)</f>
        <v>0</v>
      </c>
      <c r="T40" s="349">
        <f t="shared" si="12"/>
        <v>0</v>
      </c>
      <c r="U40" s="344">
        <f>D40*O40</f>
        <v>0</v>
      </c>
      <c r="V40" s="344">
        <f t="shared" si="14"/>
        <v>0</v>
      </c>
      <c r="W40" s="345">
        <f t="shared" si="15"/>
        <v>0</v>
      </c>
      <c r="X40" s="345">
        <f t="shared" si="16"/>
        <v>0</v>
      </c>
      <c r="Y40" s="346">
        <f t="shared" si="20"/>
        <v>0</v>
      </c>
      <c r="Z40" s="346">
        <f t="shared" si="21"/>
        <v>0</v>
      </c>
      <c r="AA40" s="347">
        <f t="shared" si="22"/>
        <v>0</v>
      </c>
      <c r="AB40" s="390">
        <f t="shared" si="23"/>
        <v>0</v>
      </c>
      <c r="AC40" s="348">
        <f t="shared" si="24"/>
        <v>0</v>
      </c>
      <c r="AD40" s="341">
        <f t="shared" si="17"/>
        <v>0</v>
      </c>
      <c r="AE40" s="348">
        <f t="shared" si="18"/>
        <v>0</v>
      </c>
      <c r="AF40" s="341">
        <f t="shared" si="19"/>
        <v>0</v>
      </c>
      <c r="AG40" s="348">
        <f t="shared" si="25"/>
        <v>0</v>
      </c>
      <c r="AH40" s="101"/>
    </row>
    <row r="41" spans="1:34" x14ac:dyDescent="0.3">
      <c r="A41" s="90">
        <v>9</v>
      </c>
      <c r="B41" s="108"/>
      <c r="C41" s="108" t="s">
        <v>29</v>
      </c>
      <c r="D41" s="67">
        <v>0</v>
      </c>
      <c r="E41" s="67">
        <v>0</v>
      </c>
      <c r="F41" s="416">
        <f t="shared" ref="F41:F97" si="26">ROUND(IF(C41="Dauerbetrieb",D41*0.15,0),2)</f>
        <v>0</v>
      </c>
      <c r="G41" s="211">
        <v>0</v>
      </c>
      <c r="H41" s="91">
        <f t="shared" si="3"/>
        <v>0.3</v>
      </c>
      <c r="I41" s="48">
        <v>1</v>
      </c>
      <c r="J41" s="91">
        <f t="shared" si="4"/>
        <v>0</v>
      </c>
      <c r="K41" s="50"/>
      <c r="L41" s="50"/>
      <c r="M41" s="52">
        <f t="shared" si="5"/>
        <v>0.3</v>
      </c>
      <c r="N41" s="52">
        <f t="shared" si="6"/>
        <v>0.3</v>
      </c>
      <c r="O41" s="55">
        <f t="shared" si="7"/>
        <v>0</v>
      </c>
      <c r="P41" s="55">
        <f t="shared" si="8"/>
        <v>0</v>
      </c>
      <c r="Q41" s="402">
        <f t="shared" si="9"/>
        <v>0</v>
      </c>
      <c r="R41" s="403">
        <f t="shared" si="10"/>
        <v>0</v>
      </c>
      <c r="S41" s="350">
        <f t="shared" si="11"/>
        <v>0</v>
      </c>
      <c r="T41" s="349">
        <f t="shared" si="12"/>
        <v>0</v>
      </c>
      <c r="U41" s="344">
        <f t="shared" si="13"/>
        <v>0</v>
      </c>
      <c r="V41" s="344">
        <f t="shared" si="14"/>
        <v>0</v>
      </c>
      <c r="W41" s="345">
        <f t="shared" si="15"/>
        <v>0</v>
      </c>
      <c r="X41" s="345">
        <f t="shared" si="16"/>
        <v>0</v>
      </c>
      <c r="Y41" s="346">
        <f t="shared" si="20"/>
        <v>0</v>
      </c>
      <c r="Z41" s="346">
        <f t="shared" si="21"/>
        <v>0</v>
      </c>
      <c r="AA41" s="347">
        <f t="shared" si="22"/>
        <v>0</v>
      </c>
      <c r="AB41" s="390">
        <f t="shared" si="23"/>
        <v>0</v>
      </c>
      <c r="AC41" s="348">
        <f t="shared" si="24"/>
        <v>0</v>
      </c>
      <c r="AD41" s="341">
        <f t="shared" si="17"/>
        <v>0</v>
      </c>
      <c r="AE41" s="348">
        <f t="shared" si="18"/>
        <v>0</v>
      </c>
      <c r="AF41" s="341">
        <f t="shared" si="19"/>
        <v>0</v>
      </c>
      <c r="AG41" s="348">
        <f t="shared" si="25"/>
        <v>0</v>
      </c>
      <c r="AH41" s="101"/>
    </row>
    <row r="42" spans="1:34" x14ac:dyDescent="0.3">
      <c r="A42" s="90">
        <v>10</v>
      </c>
      <c r="B42" s="108"/>
      <c r="C42" s="108" t="s">
        <v>29</v>
      </c>
      <c r="D42" s="67">
        <v>0</v>
      </c>
      <c r="E42" s="92">
        <v>0</v>
      </c>
      <c r="F42" s="416">
        <f t="shared" si="26"/>
        <v>0</v>
      </c>
      <c r="G42" s="211">
        <v>0</v>
      </c>
      <c r="H42" s="91">
        <f t="shared" si="3"/>
        <v>0.3</v>
      </c>
      <c r="I42" s="48">
        <v>1</v>
      </c>
      <c r="J42" s="91">
        <f t="shared" si="4"/>
        <v>0</v>
      </c>
      <c r="K42" s="50"/>
      <c r="L42" s="50"/>
      <c r="M42" s="52">
        <f t="shared" si="5"/>
        <v>0.3</v>
      </c>
      <c r="N42" s="52">
        <f t="shared" si="6"/>
        <v>0.3</v>
      </c>
      <c r="O42" s="55">
        <f t="shared" si="7"/>
        <v>0</v>
      </c>
      <c r="P42" s="55">
        <f t="shared" si="8"/>
        <v>0</v>
      </c>
      <c r="Q42" s="402">
        <f t="shared" si="9"/>
        <v>0</v>
      </c>
      <c r="R42" s="403">
        <f t="shared" si="10"/>
        <v>0</v>
      </c>
      <c r="S42" s="350">
        <f t="shared" si="11"/>
        <v>0</v>
      </c>
      <c r="T42" s="349">
        <f t="shared" si="12"/>
        <v>0</v>
      </c>
      <c r="U42" s="344">
        <f t="shared" si="13"/>
        <v>0</v>
      </c>
      <c r="V42" s="344">
        <f t="shared" si="14"/>
        <v>0</v>
      </c>
      <c r="W42" s="345">
        <f t="shared" si="15"/>
        <v>0</v>
      </c>
      <c r="X42" s="345">
        <f t="shared" si="16"/>
        <v>0</v>
      </c>
      <c r="Y42" s="346">
        <f t="shared" si="20"/>
        <v>0</v>
      </c>
      <c r="Z42" s="346">
        <f t="shared" si="21"/>
        <v>0</v>
      </c>
      <c r="AA42" s="347">
        <f t="shared" si="22"/>
        <v>0</v>
      </c>
      <c r="AB42" s="390">
        <f t="shared" si="23"/>
        <v>0</v>
      </c>
      <c r="AC42" s="348">
        <f t="shared" si="24"/>
        <v>0</v>
      </c>
      <c r="AD42" s="341">
        <f t="shared" si="17"/>
        <v>0</v>
      </c>
      <c r="AE42" s="348">
        <f t="shared" si="18"/>
        <v>0</v>
      </c>
      <c r="AF42" s="341">
        <f t="shared" si="19"/>
        <v>0</v>
      </c>
      <c r="AG42" s="348">
        <f t="shared" si="25"/>
        <v>0</v>
      </c>
      <c r="AH42" s="101"/>
    </row>
    <row r="43" spans="1:34" x14ac:dyDescent="0.3">
      <c r="A43" s="90">
        <v>11</v>
      </c>
      <c r="B43" s="108"/>
      <c r="C43" s="108" t="s">
        <v>29</v>
      </c>
      <c r="D43" s="67">
        <v>0</v>
      </c>
      <c r="E43" s="67">
        <v>0</v>
      </c>
      <c r="F43" s="416">
        <f t="shared" si="26"/>
        <v>0</v>
      </c>
      <c r="G43" s="211">
        <v>0</v>
      </c>
      <c r="H43" s="91">
        <f t="shared" si="3"/>
        <v>0.3</v>
      </c>
      <c r="I43" s="48">
        <v>1</v>
      </c>
      <c r="J43" s="91">
        <f t="shared" si="4"/>
        <v>0</v>
      </c>
      <c r="K43" s="50"/>
      <c r="L43" s="50"/>
      <c r="M43" s="52">
        <f t="shared" si="5"/>
        <v>0.3</v>
      </c>
      <c r="N43" s="52">
        <f t="shared" si="6"/>
        <v>0.3</v>
      </c>
      <c r="O43" s="55">
        <f t="shared" si="7"/>
        <v>0</v>
      </c>
      <c r="P43" s="55">
        <f t="shared" si="8"/>
        <v>0</v>
      </c>
      <c r="Q43" s="402">
        <f t="shared" si="9"/>
        <v>0</v>
      </c>
      <c r="R43" s="403">
        <f t="shared" si="10"/>
        <v>0</v>
      </c>
      <c r="S43" s="350">
        <f t="shared" si="11"/>
        <v>0</v>
      </c>
      <c r="T43" s="349">
        <f t="shared" si="12"/>
        <v>0</v>
      </c>
      <c r="U43" s="344">
        <f t="shared" si="13"/>
        <v>0</v>
      </c>
      <c r="V43" s="344">
        <f t="shared" si="14"/>
        <v>0</v>
      </c>
      <c r="W43" s="345">
        <f t="shared" si="15"/>
        <v>0</v>
      </c>
      <c r="X43" s="345">
        <f t="shared" si="16"/>
        <v>0</v>
      </c>
      <c r="Y43" s="346">
        <f t="shared" si="20"/>
        <v>0</v>
      </c>
      <c r="Z43" s="346">
        <f t="shared" si="21"/>
        <v>0</v>
      </c>
      <c r="AA43" s="347">
        <f t="shared" si="22"/>
        <v>0</v>
      </c>
      <c r="AB43" s="390">
        <f t="shared" si="23"/>
        <v>0</v>
      </c>
      <c r="AC43" s="348">
        <f t="shared" si="24"/>
        <v>0</v>
      </c>
      <c r="AD43" s="341">
        <f t="shared" si="17"/>
        <v>0</v>
      </c>
      <c r="AE43" s="348">
        <f t="shared" si="18"/>
        <v>0</v>
      </c>
      <c r="AF43" s="341">
        <f t="shared" si="19"/>
        <v>0</v>
      </c>
      <c r="AG43" s="348">
        <f t="shared" si="25"/>
        <v>0</v>
      </c>
      <c r="AH43" s="101"/>
    </row>
    <row r="44" spans="1:34" x14ac:dyDescent="0.3">
      <c r="A44" s="90">
        <v>12</v>
      </c>
      <c r="B44" s="108"/>
      <c r="C44" s="108" t="s">
        <v>29</v>
      </c>
      <c r="D44" s="67">
        <v>0</v>
      </c>
      <c r="E44" s="67">
        <v>0</v>
      </c>
      <c r="F44" s="416">
        <f t="shared" si="26"/>
        <v>0</v>
      </c>
      <c r="G44" s="211">
        <v>0</v>
      </c>
      <c r="H44" s="91">
        <f t="shared" si="3"/>
        <v>0.3</v>
      </c>
      <c r="I44" s="48">
        <v>1</v>
      </c>
      <c r="J44" s="91">
        <f t="shared" si="4"/>
        <v>0</v>
      </c>
      <c r="K44" s="50"/>
      <c r="L44" s="50"/>
      <c r="M44" s="52">
        <f t="shared" si="5"/>
        <v>0.3</v>
      </c>
      <c r="N44" s="52">
        <f t="shared" si="6"/>
        <v>0.3</v>
      </c>
      <c r="O44" s="55">
        <f t="shared" si="7"/>
        <v>0</v>
      </c>
      <c r="P44" s="55">
        <f t="shared" si="8"/>
        <v>0</v>
      </c>
      <c r="Q44" s="402">
        <f t="shared" si="9"/>
        <v>0</v>
      </c>
      <c r="R44" s="403">
        <f t="shared" si="10"/>
        <v>0</v>
      </c>
      <c r="S44" s="350">
        <f t="shared" si="11"/>
        <v>0</v>
      </c>
      <c r="T44" s="349">
        <f t="shared" si="12"/>
        <v>0</v>
      </c>
      <c r="U44" s="344">
        <f t="shared" si="13"/>
        <v>0</v>
      </c>
      <c r="V44" s="344">
        <f t="shared" si="14"/>
        <v>0</v>
      </c>
      <c r="W44" s="345">
        <f t="shared" si="15"/>
        <v>0</v>
      </c>
      <c r="X44" s="345">
        <f t="shared" si="16"/>
        <v>0</v>
      </c>
      <c r="Y44" s="346">
        <f t="shared" si="20"/>
        <v>0</v>
      </c>
      <c r="Z44" s="346">
        <f t="shared" si="21"/>
        <v>0</v>
      </c>
      <c r="AA44" s="347">
        <f t="shared" si="22"/>
        <v>0</v>
      </c>
      <c r="AB44" s="390">
        <f t="shared" si="23"/>
        <v>0</v>
      </c>
      <c r="AC44" s="348">
        <f t="shared" si="24"/>
        <v>0</v>
      </c>
      <c r="AD44" s="341">
        <f t="shared" si="17"/>
        <v>0</v>
      </c>
      <c r="AE44" s="348">
        <f t="shared" si="18"/>
        <v>0</v>
      </c>
      <c r="AF44" s="341">
        <f t="shared" si="19"/>
        <v>0</v>
      </c>
      <c r="AG44" s="348">
        <f t="shared" si="25"/>
        <v>0</v>
      </c>
      <c r="AH44" s="101"/>
    </row>
    <row r="45" spans="1:34" x14ac:dyDescent="0.3">
      <c r="A45" s="90">
        <v>13</v>
      </c>
      <c r="B45" s="108"/>
      <c r="C45" s="108" t="s">
        <v>29</v>
      </c>
      <c r="D45" s="67">
        <v>0</v>
      </c>
      <c r="E45" s="67">
        <v>0</v>
      </c>
      <c r="F45" s="416">
        <f t="shared" si="26"/>
        <v>0</v>
      </c>
      <c r="G45" s="211">
        <v>0</v>
      </c>
      <c r="H45" s="91">
        <f t="shared" si="3"/>
        <v>0.3</v>
      </c>
      <c r="I45" s="48">
        <v>1</v>
      </c>
      <c r="J45" s="91">
        <f t="shared" si="4"/>
        <v>0</v>
      </c>
      <c r="K45" s="50"/>
      <c r="L45" s="50"/>
      <c r="M45" s="52">
        <f t="shared" si="5"/>
        <v>0.3</v>
      </c>
      <c r="N45" s="52">
        <f t="shared" si="6"/>
        <v>0.3</v>
      </c>
      <c r="O45" s="55">
        <f t="shared" si="7"/>
        <v>0</v>
      </c>
      <c r="P45" s="55">
        <f t="shared" si="8"/>
        <v>0</v>
      </c>
      <c r="Q45" s="402">
        <f t="shared" si="9"/>
        <v>0</v>
      </c>
      <c r="R45" s="403">
        <f t="shared" si="10"/>
        <v>0</v>
      </c>
      <c r="S45" s="350">
        <f t="shared" si="11"/>
        <v>0</v>
      </c>
      <c r="T45" s="349">
        <f t="shared" si="12"/>
        <v>0</v>
      </c>
      <c r="U45" s="344">
        <f t="shared" si="13"/>
        <v>0</v>
      </c>
      <c r="V45" s="344">
        <f t="shared" si="14"/>
        <v>0</v>
      </c>
      <c r="W45" s="345">
        <f t="shared" si="15"/>
        <v>0</v>
      </c>
      <c r="X45" s="345">
        <f t="shared" si="16"/>
        <v>0</v>
      </c>
      <c r="Y45" s="346">
        <f t="shared" si="20"/>
        <v>0</v>
      </c>
      <c r="Z45" s="346">
        <f t="shared" si="21"/>
        <v>0</v>
      </c>
      <c r="AA45" s="347">
        <f t="shared" si="22"/>
        <v>0</v>
      </c>
      <c r="AB45" s="390">
        <f t="shared" si="23"/>
        <v>0</v>
      </c>
      <c r="AC45" s="348">
        <f t="shared" si="24"/>
        <v>0</v>
      </c>
      <c r="AD45" s="341">
        <f t="shared" si="17"/>
        <v>0</v>
      </c>
      <c r="AE45" s="348">
        <f t="shared" si="18"/>
        <v>0</v>
      </c>
      <c r="AF45" s="341">
        <f t="shared" si="19"/>
        <v>0</v>
      </c>
      <c r="AG45" s="348">
        <f t="shared" si="25"/>
        <v>0</v>
      </c>
      <c r="AH45" s="101"/>
    </row>
    <row r="46" spans="1:34" x14ac:dyDescent="0.3">
      <c r="A46" s="90">
        <v>14</v>
      </c>
      <c r="B46" s="108"/>
      <c r="C46" s="108" t="s">
        <v>29</v>
      </c>
      <c r="D46" s="67">
        <v>0</v>
      </c>
      <c r="E46" s="67">
        <v>0</v>
      </c>
      <c r="F46" s="416">
        <f t="shared" si="26"/>
        <v>0</v>
      </c>
      <c r="G46" s="211">
        <v>0</v>
      </c>
      <c r="H46" s="91">
        <f t="shared" si="3"/>
        <v>0.3</v>
      </c>
      <c r="I46" s="48">
        <v>1</v>
      </c>
      <c r="J46" s="91">
        <f t="shared" si="4"/>
        <v>0</v>
      </c>
      <c r="K46" s="50"/>
      <c r="L46" s="50"/>
      <c r="M46" s="52">
        <f t="shared" si="5"/>
        <v>0.3</v>
      </c>
      <c r="N46" s="52">
        <f t="shared" si="6"/>
        <v>0.3</v>
      </c>
      <c r="O46" s="55">
        <f t="shared" si="7"/>
        <v>0</v>
      </c>
      <c r="P46" s="55">
        <f t="shared" si="8"/>
        <v>0</v>
      </c>
      <c r="Q46" s="402">
        <f t="shared" si="9"/>
        <v>0</v>
      </c>
      <c r="R46" s="403">
        <f t="shared" si="10"/>
        <v>0</v>
      </c>
      <c r="S46" s="350">
        <f t="shared" si="11"/>
        <v>0</v>
      </c>
      <c r="T46" s="349">
        <f t="shared" si="12"/>
        <v>0</v>
      </c>
      <c r="U46" s="344">
        <f t="shared" si="13"/>
        <v>0</v>
      </c>
      <c r="V46" s="344">
        <f t="shared" si="14"/>
        <v>0</v>
      </c>
      <c r="W46" s="345">
        <f t="shared" si="15"/>
        <v>0</v>
      </c>
      <c r="X46" s="345">
        <f t="shared" si="16"/>
        <v>0</v>
      </c>
      <c r="Y46" s="346">
        <f t="shared" si="20"/>
        <v>0</v>
      </c>
      <c r="Z46" s="346">
        <f t="shared" si="21"/>
        <v>0</v>
      </c>
      <c r="AA46" s="347">
        <f t="shared" si="22"/>
        <v>0</v>
      </c>
      <c r="AB46" s="390">
        <f t="shared" si="23"/>
        <v>0</v>
      </c>
      <c r="AC46" s="348">
        <f t="shared" si="24"/>
        <v>0</v>
      </c>
      <c r="AD46" s="341">
        <f t="shared" si="17"/>
        <v>0</v>
      </c>
      <c r="AE46" s="348">
        <f t="shared" si="18"/>
        <v>0</v>
      </c>
      <c r="AF46" s="341">
        <f t="shared" si="19"/>
        <v>0</v>
      </c>
      <c r="AG46" s="348">
        <f t="shared" si="25"/>
        <v>0</v>
      </c>
      <c r="AH46" s="101"/>
    </row>
    <row r="47" spans="1:34" x14ac:dyDescent="0.3">
      <c r="A47" s="90">
        <v>15</v>
      </c>
      <c r="B47" s="108"/>
      <c r="C47" s="108" t="s">
        <v>29</v>
      </c>
      <c r="D47" s="67">
        <v>0</v>
      </c>
      <c r="E47" s="67">
        <v>0</v>
      </c>
      <c r="F47" s="416">
        <f t="shared" si="26"/>
        <v>0</v>
      </c>
      <c r="G47" s="211">
        <v>0</v>
      </c>
      <c r="H47" s="91">
        <f t="shared" si="3"/>
        <v>0.3</v>
      </c>
      <c r="I47" s="48">
        <v>1</v>
      </c>
      <c r="J47" s="91">
        <f t="shared" si="4"/>
        <v>0</v>
      </c>
      <c r="K47" s="50"/>
      <c r="L47" s="50"/>
      <c r="M47" s="52">
        <f t="shared" si="5"/>
        <v>0.3</v>
      </c>
      <c r="N47" s="52">
        <f t="shared" si="6"/>
        <v>0.3</v>
      </c>
      <c r="O47" s="55">
        <f t="shared" si="7"/>
        <v>0</v>
      </c>
      <c r="P47" s="55">
        <f t="shared" si="8"/>
        <v>0</v>
      </c>
      <c r="Q47" s="402">
        <f t="shared" si="9"/>
        <v>0</v>
      </c>
      <c r="R47" s="403">
        <f t="shared" si="10"/>
        <v>0</v>
      </c>
      <c r="S47" s="350">
        <f t="shared" si="11"/>
        <v>0</v>
      </c>
      <c r="T47" s="349">
        <f t="shared" si="12"/>
        <v>0</v>
      </c>
      <c r="U47" s="344">
        <f t="shared" si="13"/>
        <v>0</v>
      </c>
      <c r="V47" s="344">
        <f t="shared" si="14"/>
        <v>0</v>
      </c>
      <c r="W47" s="345">
        <f t="shared" si="15"/>
        <v>0</v>
      </c>
      <c r="X47" s="345">
        <f t="shared" si="16"/>
        <v>0</v>
      </c>
      <c r="Y47" s="346">
        <f t="shared" si="20"/>
        <v>0</v>
      </c>
      <c r="Z47" s="346">
        <f t="shared" si="21"/>
        <v>0</v>
      </c>
      <c r="AA47" s="347">
        <f t="shared" si="22"/>
        <v>0</v>
      </c>
      <c r="AB47" s="390">
        <f t="shared" si="23"/>
        <v>0</v>
      </c>
      <c r="AC47" s="348">
        <f t="shared" si="24"/>
        <v>0</v>
      </c>
      <c r="AD47" s="341">
        <f t="shared" si="17"/>
        <v>0</v>
      </c>
      <c r="AE47" s="348">
        <f t="shared" si="18"/>
        <v>0</v>
      </c>
      <c r="AF47" s="341">
        <f t="shared" si="19"/>
        <v>0</v>
      </c>
      <c r="AG47" s="348">
        <f t="shared" si="25"/>
        <v>0</v>
      </c>
      <c r="AH47" s="101"/>
    </row>
    <row r="48" spans="1:34" x14ac:dyDescent="0.3">
      <c r="A48" s="90">
        <v>16</v>
      </c>
      <c r="B48" s="108"/>
      <c r="C48" s="108" t="s">
        <v>29</v>
      </c>
      <c r="D48" s="67">
        <v>0</v>
      </c>
      <c r="E48" s="67">
        <v>0</v>
      </c>
      <c r="F48" s="416">
        <f t="shared" si="26"/>
        <v>0</v>
      </c>
      <c r="G48" s="211">
        <v>0</v>
      </c>
      <c r="H48" s="91">
        <f t="shared" si="3"/>
        <v>0.3</v>
      </c>
      <c r="I48" s="48">
        <v>1</v>
      </c>
      <c r="J48" s="91">
        <f t="shared" si="4"/>
        <v>0</v>
      </c>
      <c r="K48" s="50"/>
      <c r="L48" s="50"/>
      <c r="M48" s="52">
        <f t="shared" si="5"/>
        <v>0.3</v>
      </c>
      <c r="N48" s="52">
        <f t="shared" si="6"/>
        <v>0.3</v>
      </c>
      <c r="O48" s="55">
        <f t="shared" si="7"/>
        <v>0</v>
      </c>
      <c r="P48" s="55">
        <f t="shared" si="8"/>
        <v>0</v>
      </c>
      <c r="Q48" s="402">
        <f t="shared" si="9"/>
        <v>0</v>
      </c>
      <c r="R48" s="403">
        <f t="shared" si="10"/>
        <v>0</v>
      </c>
      <c r="S48" s="350">
        <f t="shared" si="11"/>
        <v>0</v>
      </c>
      <c r="T48" s="349">
        <f t="shared" si="12"/>
        <v>0</v>
      </c>
      <c r="U48" s="344">
        <f t="shared" si="13"/>
        <v>0</v>
      </c>
      <c r="V48" s="344">
        <f t="shared" si="14"/>
        <v>0</v>
      </c>
      <c r="W48" s="345">
        <f t="shared" si="15"/>
        <v>0</v>
      </c>
      <c r="X48" s="345">
        <f t="shared" si="16"/>
        <v>0</v>
      </c>
      <c r="Y48" s="346">
        <f t="shared" si="20"/>
        <v>0</v>
      </c>
      <c r="Z48" s="346">
        <f t="shared" si="21"/>
        <v>0</v>
      </c>
      <c r="AA48" s="347">
        <f t="shared" si="22"/>
        <v>0</v>
      </c>
      <c r="AB48" s="390">
        <f t="shared" si="23"/>
        <v>0</v>
      </c>
      <c r="AC48" s="348">
        <f t="shared" si="24"/>
        <v>0</v>
      </c>
      <c r="AD48" s="341">
        <f t="shared" si="17"/>
        <v>0</v>
      </c>
      <c r="AE48" s="348">
        <f t="shared" si="18"/>
        <v>0</v>
      </c>
      <c r="AF48" s="341">
        <f t="shared" si="19"/>
        <v>0</v>
      </c>
      <c r="AG48" s="348">
        <f t="shared" si="25"/>
        <v>0</v>
      </c>
      <c r="AH48" s="101"/>
    </row>
    <row r="49" spans="1:34" x14ac:dyDescent="0.3">
      <c r="A49" s="90">
        <v>17</v>
      </c>
      <c r="B49" s="108"/>
      <c r="C49" s="108" t="s">
        <v>29</v>
      </c>
      <c r="D49" s="67">
        <v>0</v>
      </c>
      <c r="E49" s="67">
        <v>0</v>
      </c>
      <c r="F49" s="416">
        <f t="shared" si="26"/>
        <v>0</v>
      </c>
      <c r="G49" s="211">
        <v>0</v>
      </c>
      <c r="H49" s="91">
        <f t="shared" si="3"/>
        <v>0.3</v>
      </c>
      <c r="I49" s="48">
        <v>1</v>
      </c>
      <c r="J49" s="91">
        <f t="shared" si="4"/>
        <v>0</v>
      </c>
      <c r="K49" s="50"/>
      <c r="L49" s="50"/>
      <c r="M49" s="52">
        <f t="shared" si="5"/>
        <v>0.3</v>
      </c>
      <c r="N49" s="52">
        <f t="shared" si="6"/>
        <v>0.3</v>
      </c>
      <c r="O49" s="55">
        <f t="shared" si="7"/>
        <v>0</v>
      </c>
      <c r="P49" s="55">
        <f t="shared" si="8"/>
        <v>0</v>
      </c>
      <c r="Q49" s="402">
        <f t="shared" si="9"/>
        <v>0</v>
      </c>
      <c r="R49" s="403">
        <f t="shared" si="10"/>
        <v>0</v>
      </c>
      <c r="S49" s="350">
        <f t="shared" si="11"/>
        <v>0</v>
      </c>
      <c r="T49" s="349">
        <f t="shared" si="12"/>
        <v>0</v>
      </c>
      <c r="U49" s="344">
        <f t="shared" si="13"/>
        <v>0</v>
      </c>
      <c r="V49" s="344">
        <f t="shared" si="14"/>
        <v>0</v>
      </c>
      <c r="W49" s="345">
        <f t="shared" si="15"/>
        <v>0</v>
      </c>
      <c r="X49" s="345">
        <f t="shared" si="16"/>
        <v>0</v>
      </c>
      <c r="Y49" s="346">
        <f t="shared" si="20"/>
        <v>0</v>
      </c>
      <c r="Z49" s="346">
        <f t="shared" si="21"/>
        <v>0</v>
      </c>
      <c r="AA49" s="347">
        <f t="shared" si="22"/>
        <v>0</v>
      </c>
      <c r="AB49" s="390">
        <f t="shared" si="23"/>
        <v>0</v>
      </c>
      <c r="AC49" s="348">
        <f t="shared" si="24"/>
        <v>0</v>
      </c>
      <c r="AD49" s="341">
        <f t="shared" si="17"/>
        <v>0</v>
      </c>
      <c r="AE49" s="348">
        <f t="shared" si="18"/>
        <v>0</v>
      </c>
      <c r="AF49" s="341">
        <f t="shared" si="19"/>
        <v>0</v>
      </c>
      <c r="AG49" s="348">
        <f t="shared" si="25"/>
        <v>0</v>
      </c>
      <c r="AH49" s="101"/>
    </row>
    <row r="50" spans="1:34" x14ac:dyDescent="0.3">
      <c r="A50" s="90">
        <v>18</v>
      </c>
      <c r="B50" s="108"/>
      <c r="C50" s="108" t="s">
        <v>29</v>
      </c>
      <c r="D50" s="67">
        <v>0</v>
      </c>
      <c r="E50" s="67">
        <v>0</v>
      </c>
      <c r="F50" s="416">
        <f t="shared" si="26"/>
        <v>0</v>
      </c>
      <c r="G50" s="211">
        <v>0</v>
      </c>
      <c r="H50" s="91">
        <f t="shared" si="3"/>
        <v>0.3</v>
      </c>
      <c r="I50" s="48">
        <v>1</v>
      </c>
      <c r="J50" s="91">
        <f t="shared" si="4"/>
        <v>0</v>
      </c>
      <c r="K50" s="50"/>
      <c r="L50" s="50"/>
      <c r="M50" s="52">
        <f t="shared" si="5"/>
        <v>0.3</v>
      </c>
      <c r="N50" s="52">
        <f t="shared" si="6"/>
        <v>0.3</v>
      </c>
      <c r="O50" s="55">
        <f t="shared" si="7"/>
        <v>0</v>
      </c>
      <c r="P50" s="55">
        <f t="shared" si="8"/>
        <v>0</v>
      </c>
      <c r="Q50" s="402">
        <f t="shared" si="9"/>
        <v>0</v>
      </c>
      <c r="R50" s="403">
        <f t="shared" si="10"/>
        <v>0</v>
      </c>
      <c r="S50" s="350">
        <f t="shared" si="11"/>
        <v>0</v>
      </c>
      <c r="T50" s="349">
        <f t="shared" si="12"/>
        <v>0</v>
      </c>
      <c r="U50" s="344">
        <f t="shared" si="13"/>
        <v>0</v>
      </c>
      <c r="V50" s="344">
        <f t="shared" si="14"/>
        <v>0</v>
      </c>
      <c r="W50" s="345">
        <f t="shared" si="15"/>
        <v>0</v>
      </c>
      <c r="X50" s="345">
        <f t="shared" si="16"/>
        <v>0</v>
      </c>
      <c r="Y50" s="346">
        <f t="shared" si="20"/>
        <v>0</v>
      </c>
      <c r="Z50" s="346">
        <f t="shared" si="21"/>
        <v>0</v>
      </c>
      <c r="AA50" s="347">
        <f t="shared" si="22"/>
        <v>0</v>
      </c>
      <c r="AB50" s="390">
        <f t="shared" si="23"/>
        <v>0</v>
      </c>
      <c r="AC50" s="348">
        <f t="shared" si="24"/>
        <v>0</v>
      </c>
      <c r="AD50" s="341">
        <f t="shared" si="17"/>
        <v>0</v>
      </c>
      <c r="AE50" s="348">
        <f t="shared" si="18"/>
        <v>0</v>
      </c>
      <c r="AF50" s="341">
        <f t="shared" si="19"/>
        <v>0</v>
      </c>
      <c r="AG50" s="348">
        <f t="shared" si="25"/>
        <v>0</v>
      </c>
      <c r="AH50" s="101"/>
    </row>
    <row r="51" spans="1:34" x14ac:dyDescent="0.3">
      <c r="A51" s="90">
        <v>19</v>
      </c>
      <c r="B51" s="108"/>
      <c r="C51" s="108" t="s">
        <v>29</v>
      </c>
      <c r="D51" s="67">
        <v>0</v>
      </c>
      <c r="E51" s="67">
        <v>0</v>
      </c>
      <c r="F51" s="416">
        <f t="shared" si="26"/>
        <v>0</v>
      </c>
      <c r="G51" s="211">
        <v>0</v>
      </c>
      <c r="H51" s="91">
        <f t="shared" si="3"/>
        <v>0.3</v>
      </c>
      <c r="I51" s="48">
        <v>1</v>
      </c>
      <c r="J51" s="91">
        <f t="shared" si="4"/>
        <v>0</v>
      </c>
      <c r="K51" s="50"/>
      <c r="L51" s="50"/>
      <c r="M51" s="52">
        <f t="shared" si="5"/>
        <v>0.3</v>
      </c>
      <c r="N51" s="52">
        <f t="shared" si="6"/>
        <v>0.3</v>
      </c>
      <c r="O51" s="55">
        <f t="shared" si="7"/>
        <v>0</v>
      </c>
      <c r="P51" s="55">
        <f t="shared" si="8"/>
        <v>0</v>
      </c>
      <c r="Q51" s="402">
        <f t="shared" si="9"/>
        <v>0</v>
      </c>
      <c r="R51" s="403">
        <f t="shared" si="10"/>
        <v>0</v>
      </c>
      <c r="S51" s="350">
        <f t="shared" si="11"/>
        <v>0</v>
      </c>
      <c r="T51" s="349">
        <f t="shared" si="12"/>
        <v>0</v>
      </c>
      <c r="U51" s="344">
        <f t="shared" si="13"/>
        <v>0</v>
      </c>
      <c r="V51" s="344">
        <f t="shared" si="14"/>
        <v>0</v>
      </c>
      <c r="W51" s="345">
        <f t="shared" si="15"/>
        <v>0</v>
      </c>
      <c r="X51" s="345">
        <f t="shared" si="16"/>
        <v>0</v>
      </c>
      <c r="Y51" s="346">
        <f t="shared" si="20"/>
        <v>0</v>
      </c>
      <c r="Z51" s="346">
        <f t="shared" si="21"/>
        <v>0</v>
      </c>
      <c r="AA51" s="347">
        <f t="shared" si="22"/>
        <v>0</v>
      </c>
      <c r="AB51" s="390">
        <f t="shared" si="23"/>
        <v>0</v>
      </c>
      <c r="AC51" s="348">
        <f t="shared" si="24"/>
        <v>0</v>
      </c>
      <c r="AD51" s="341">
        <f t="shared" si="17"/>
        <v>0</v>
      </c>
      <c r="AE51" s="348">
        <f t="shared" si="18"/>
        <v>0</v>
      </c>
      <c r="AF51" s="341">
        <f t="shared" si="19"/>
        <v>0</v>
      </c>
      <c r="AG51" s="348">
        <f t="shared" si="25"/>
        <v>0</v>
      </c>
      <c r="AH51" s="101"/>
    </row>
    <row r="52" spans="1:34" x14ac:dyDescent="0.3">
      <c r="A52" s="90">
        <v>20</v>
      </c>
      <c r="B52" s="108"/>
      <c r="C52" s="108" t="s">
        <v>29</v>
      </c>
      <c r="D52" s="67">
        <v>0</v>
      </c>
      <c r="E52" s="67">
        <v>0</v>
      </c>
      <c r="F52" s="416">
        <f t="shared" si="26"/>
        <v>0</v>
      </c>
      <c r="G52" s="211">
        <v>0</v>
      </c>
      <c r="H52" s="91">
        <f t="shared" si="3"/>
        <v>0.3</v>
      </c>
      <c r="I52" s="48">
        <v>1</v>
      </c>
      <c r="J52" s="91">
        <f t="shared" si="4"/>
        <v>0</v>
      </c>
      <c r="K52" s="50"/>
      <c r="L52" s="50"/>
      <c r="M52" s="52">
        <f t="shared" si="5"/>
        <v>0.3</v>
      </c>
      <c r="N52" s="52">
        <f t="shared" si="6"/>
        <v>0.3</v>
      </c>
      <c r="O52" s="55">
        <f t="shared" si="7"/>
        <v>0</v>
      </c>
      <c r="P52" s="55">
        <f t="shared" si="8"/>
        <v>0</v>
      </c>
      <c r="Q52" s="402">
        <f t="shared" si="9"/>
        <v>0</v>
      </c>
      <c r="R52" s="403">
        <f t="shared" si="10"/>
        <v>0</v>
      </c>
      <c r="S52" s="350">
        <f t="shared" si="11"/>
        <v>0</v>
      </c>
      <c r="T52" s="349">
        <f t="shared" si="12"/>
        <v>0</v>
      </c>
      <c r="U52" s="344">
        <f t="shared" si="13"/>
        <v>0</v>
      </c>
      <c r="V52" s="344">
        <f t="shared" si="14"/>
        <v>0</v>
      </c>
      <c r="W52" s="345">
        <f t="shared" si="15"/>
        <v>0</v>
      </c>
      <c r="X52" s="345">
        <f t="shared" si="16"/>
        <v>0</v>
      </c>
      <c r="Y52" s="346">
        <f t="shared" si="20"/>
        <v>0</v>
      </c>
      <c r="Z52" s="346">
        <f t="shared" si="21"/>
        <v>0</v>
      </c>
      <c r="AA52" s="347">
        <f t="shared" si="22"/>
        <v>0</v>
      </c>
      <c r="AB52" s="390">
        <f t="shared" si="23"/>
        <v>0</v>
      </c>
      <c r="AC52" s="348">
        <f t="shared" si="24"/>
        <v>0</v>
      </c>
      <c r="AD52" s="341">
        <f t="shared" si="17"/>
        <v>0</v>
      </c>
      <c r="AE52" s="348">
        <f t="shared" si="18"/>
        <v>0</v>
      </c>
      <c r="AF52" s="341">
        <f t="shared" si="19"/>
        <v>0</v>
      </c>
      <c r="AG52" s="348">
        <f t="shared" si="25"/>
        <v>0</v>
      </c>
      <c r="AH52" s="101"/>
    </row>
    <row r="53" spans="1:34" x14ac:dyDescent="0.3">
      <c r="A53" s="90">
        <v>21</v>
      </c>
      <c r="B53" s="108"/>
      <c r="C53" s="108" t="s">
        <v>29</v>
      </c>
      <c r="D53" s="67">
        <v>0</v>
      </c>
      <c r="E53" s="67">
        <v>0</v>
      </c>
      <c r="F53" s="416">
        <f t="shared" si="26"/>
        <v>0</v>
      </c>
      <c r="G53" s="211">
        <v>0</v>
      </c>
      <c r="H53" s="91">
        <f t="shared" si="3"/>
        <v>0.3</v>
      </c>
      <c r="I53" s="48">
        <v>1</v>
      </c>
      <c r="J53" s="91">
        <f t="shared" si="4"/>
        <v>0</v>
      </c>
      <c r="K53" s="50"/>
      <c r="L53" s="50"/>
      <c r="M53" s="52">
        <f t="shared" si="5"/>
        <v>0.3</v>
      </c>
      <c r="N53" s="52">
        <f t="shared" si="6"/>
        <v>0.3</v>
      </c>
      <c r="O53" s="55">
        <f t="shared" si="7"/>
        <v>0</v>
      </c>
      <c r="P53" s="55">
        <f t="shared" si="8"/>
        <v>0</v>
      </c>
      <c r="Q53" s="402">
        <f t="shared" si="9"/>
        <v>0</v>
      </c>
      <c r="R53" s="403">
        <f t="shared" si="10"/>
        <v>0</v>
      </c>
      <c r="S53" s="350">
        <f t="shared" si="11"/>
        <v>0</v>
      </c>
      <c r="T53" s="349">
        <f t="shared" si="12"/>
        <v>0</v>
      </c>
      <c r="U53" s="344">
        <f t="shared" si="13"/>
        <v>0</v>
      </c>
      <c r="V53" s="344">
        <f t="shared" si="14"/>
        <v>0</v>
      </c>
      <c r="W53" s="345">
        <f t="shared" si="15"/>
        <v>0</v>
      </c>
      <c r="X53" s="345">
        <f t="shared" si="16"/>
        <v>0</v>
      </c>
      <c r="Y53" s="346">
        <f t="shared" si="20"/>
        <v>0</v>
      </c>
      <c r="Z53" s="346">
        <f t="shared" si="21"/>
        <v>0</v>
      </c>
      <c r="AA53" s="347">
        <f t="shared" si="22"/>
        <v>0</v>
      </c>
      <c r="AB53" s="390">
        <f t="shared" si="23"/>
        <v>0</v>
      </c>
      <c r="AC53" s="348">
        <f t="shared" si="24"/>
        <v>0</v>
      </c>
      <c r="AD53" s="341">
        <f t="shared" si="17"/>
        <v>0</v>
      </c>
      <c r="AE53" s="348">
        <f t="shared" si="18"/>
        <v>0</v>
      </c>
      <c r="AF53" s="341">
        <f t="shared" si="19"/>
        <v>0</v>
      </c>
      <c r="AG53" s="348">
        <f t="shared" si="25"/>
        <v>0</v>
      </c>
      <c r="AH53" s="101"/>
    </row>
    <row r="54" spans="1:34" x14ac:dyDescent="0.3">
      <c r="A54" s="90">
        <v>22</v>
      </c>
      <c r="B54" s="108"/>
      <c r="C54" s="108" t="s">
        <v>29</v>
      </c>
      <c r="D54" s="67">
        <v>0</v>
      </c>
      <c r="E54" s="67">
        <v>0</v>
      </c>
      <c r="F54" s="416">
        <f t="shared" si="26"/>
        <v>0</v>
      </c>
      <c r="G54" s="211">
        <v>0</v>
      </c>
      <c r="H54" s="91">
        <f t="shared" si="3"/>
        <v>0.3</v>
      </c>
      <c r="I54" s="48">
        <v>1</v>
      </c>
      <c r="J54" s="91">
        <f t="shared" si="4"/>
        <v>0</v>
      </c>
      <c r="K54" s="50"/>
      <c r="L54" s="50"/>
      <c r="M54" s="52">
        <f t="shared" si="5"/>
        <v>0.3</v>
      </c>
      <c r="N54" s="52">
        <f t="shared" si="6"/>
        <v>0.3</v>
      </c>
      <c r="O54" s="55">
        <f t="shared" si="7"/>
        <v>0</v>
      </c>
      <c r="P54" s="55">
        <f t="shared" si="8"/>
        <v>0</v>
      </c>
      <c r="Q54" s="402">
        <f t="shared" si="9"/>
        <v>0</v>
      </c>
      <c r="R54" s="403">
        <f t="shared" si="10"/>
        <v>0</v>
      </c>
      <c r="S54" s="350">
        <f t="shared" si="11"/>
        <v>0</v>
      </c>
      <c r="T54" s="349">
        <f t="shared" si="12"/>
        <v>0</v>
      </c>
      <c r="U54" s="344">
        <f t="shared" si="13"/>
        <v>0</v>
      </c>
      <c r="V54" s="344">
        <f t="shared" si="14"/>
        <v>0</v>
      </c>
      <c r="W54" s="345">
        <f t="shared" si="15"/>
        <v>0</v>
      </c>
      <c r="X54" s="345">
        <f t="shared" si="16"/>
        <v>0</v>
      </c>
      <c r="Y54" s="346">
        <f t="shared" si="20"/>
        <v>0</v>
      </c>
      <c r="Z54" s="346">
        <f t="shared" si="21"/>
        <v>0</v>
      </c>
      <c r="AA54" s="347">
        <f t="shared" si="22"/>
        <v>0</v>
      </c>
      <c r="AB54" s="390">
        <f t="shared" si="23"/>
        <v>0</v>
      </c>
      <c r="AC54" s="348">
        <f t="shared" si="24"/>
        <v>0</v>
      </c>
      <c r="AD54" s="341">
        <f t="shared" si="17"/>
        <v>0</v>
      </c>
      <c r="AE54" s="348">
        <f t="shared" si="18"/>
        <v>0</v>
      </c>
      <c r="AF54" s="341">
        <f t="shared" si="19"/>
        <v>0</v>
      </c>
      <c r="AG54" s="348">
        <f t="shared" si="25"/>
        <v>0</v>
      </c>
      <c r="AH54" s="101"/>
    </row>
    <row r="55" spans="1:34" x14ac:dyDescent="0.3">
      <c r="A55" s="90">
        <v>23</v>
      </c>
      <c r="B55" s="108"/>
      <c r="C55" s="108" t="s">
        <v>29</v>
      </c>
      <c r="D55" s="67">
        <v>0</v>
      </c>
      <c r="E55" s="67">
        <v>0</v>
      </c>
      <c r="F55" s="416">
        <f t="shared" si="26"/>
        <v>0</v>
      </c>
      <c r="G55" s="211">
        <v>0</v>
      </c>
      <c r="H55" s="91">
        <f t="shared" si="3"/>
        <v>0.3</v>
      </c>
      <c r="I55" s="48">
        <v>1</v>
      </c>
      <c r="J55" s="91">
        <f t="shared" si="4"/>
        <v>0</v>
      </c>
      <c r="K55" s="50"/>
      <c r="L55" s="50"/>
      <c r="M55" s="52">
        <f t="shared" si="5"/>
        <v>0.3</v>
      </c>
      <c r="N55" s="52">
        <f t="shared" si="6"/>
        <v>0.3</v>
      </c>
      <c r="O55" s="55">
        <f t="shared" si="7"/>
        <v>0</v>
      </c>
      <c r="P55" s="55">
        <f t="shared" si="8"/>
        <v>0</v>
      </c>
      <c r="Q55" s="402">
        <f t="shared" si="9"/>
        <v>0</v>
      </c>
      <c r="R55" s="403">
        <f t="shared" si="10"/>
        <v>0</v>
      </c>
      <c r="S55" s="350">
        <f t="shared" si="11"/>
        <v>0</v>
      </c>
      <c r="T55" s="349">
        <f t="shared" si="12"/>
        <v>0</v>
      </c>
      <c r="U55" s="344">
        <f t="shared" si="13"/>
        <v>0</v>
      </c>
      <c r="V55" s="344">
        <f t="shared" si="14"/>
        <v>0</v>
      </c>
      <c r="W55" s="345">
        <f t="shared" si="15"/>
        <v>0</v>
      </c>
      <c r="X55" s="345">
        <f t="shared" si="16"/>
        <v>0</v>
      </c>
      <c r="Y55" s="346">
        <f t="shared" si="20"/>
        <v>0</v>
      </c>
      <c r="Z55" s="346">
        <f t="shared" si="21"/>
        <v>0</v>
      </c>
      <c r="AA55" s="347">
        <f t="shared" si="22"/>
        <v>0</v>
      </c>
      <c r="AB55" s="390">
        <f t="shared" si="23"/>
        <v>0</v>
      </c>
      <c r="AC55" s="348">
        <f t="shared" si="24"/>
        <v>0</v>
      </c>
      <c r="AD55" s="341">
        <f t="shared" si="17"/>
        <v>0</v>
      </c>
      <c r="AE55" s="348">
        <f t="shared" si="18"/>
        <v>0</v>
      </c>
      <c r="AF55" s="341">
        <f t="shared" si="19"/>
        <v>0</v>
      </c>
      <c r="AG55" s="348">
        <f t="shared" si="25"/>
        <v>0</v>
      </c>
      <c r="AH55" s="101"/>
    </row>
    <row r="56" spans="1:34" x14ac:dyDescent="0.3">
      <c r="A56" s="90">
        <v>24</v>
      </c>
      <c r="B56" s="108"/>
      <c r="C56" s="108" t="s">
        <v>29</v>
      </c>
      <c r="D56" s="67">
        <v>0</v>
      </c>
      <c r="E56" s="67">
        <v>0</v>
      </c>
      <c r="F56" s="416">
        <f t="shared" si="26"/>
        <v>0</v>
      </c>
      <c r="G56" s="211">
        <v>0</v>
      </c>
      <c r="H56" s="91">
        <f t="shared" si="3"/>
        <v>0.3</v>
      </c>
      <c r="I56" s="48">
        <v>1</v>
      </c>
      <c r="J56" s="91">
        <f t="shared" si="4"/>
        <v>0</v>
      </c>
      <c r="K56" s="50"/>
      <c r="L56" s="50"/>
      <c r="M56" s="52">
        <f t="shared" si="5"/>
        <v>0.3</v>
      </c>
      <c r="N56" s="52">
        <f t="shared" si="6"/>
        <v>0.3</v>
      </c>
      <c r="O56" s="55">
        <f t="shared" si="7"/>
        <v>0</v>
      </c>
      <c r="P56" s="55">
        <f t="shared" si="8"/>
        <v>0</v>
      </c>
      <c r="Q56" s="402">
        <f t="shared" si="9"/>
        <v>0</v>
      </c>
      <c r="R56" s="403">
        <f t="shared" si="10"/>
        <v>0</v>
      </c>
      <c r="S56" s="350">
        <f t="shared" si="11"/>
        <v>0</v>
      </c>
      <c r="T56" s="349">
        <f t="shared" si="12"/>
        <v>0</v>
      </c>
      <c r="U56" s="344">
        <f t="shared" si="13"/>
        <v>0</v>
      </c>
      <c r="V56" s="344">
        <f t="shared" si="14"/>
        <v>0</v>
      </c>
      <c r="W56" s="345">
        <f t="shared" si="15"/>
        <v>0</v>
      </c>
      <c r="X56" s="345">
        <f t="shared" si="16"/>
        <v>0</v>
      </c>
      <c r="Y56" s="346">
        <f t="shared" si="20"/>
        <v>0</v>
      </c>
      <c r="Z56" s="346">
        <f t="shared" si="21"/>
        <v>0</v>
      </c>
      <c r="AA56" s="347">
        <f t="shared" si="22"/>
        <v>0</v>
      </c>
      <c r="AB56" s="390">
        <f t="shared" si="23"/>
        <v>0</v>
      </c>
      <c r="AC56" s="348">
        <f t="shared" si="24"/>
        <v>0</v>
      </c>
      <c r="AD56" s="341">
        <f t="shared" si="17"/>
        <v>0</v>
      </c>
      <c r="AE56" s="348">
        <f t="shared" si="18"/>
        <v>0</v>
      </c>
      <c r="AF56" s="341">
        <f t="shared" si="19"/>
        <v>0</v>
      </c>
      <c r="AG56" s="348">
        <f t="shared" si="25"/>
        <v>0</v>
      </c>
      <c r="AH56" s="101"/>
    </row>
    <row r="57" spans="1:34" x14ac:dyDescent="0.3">
      <c r="A57" s="90">
        <v>25</v>
      </c>
      <c r="B57" s="108"/>
      <c r="C57" s="108" t="s">
        <v>29</v>
      </c>
      <c r="D57" s="67">
        <v>0</v>
      </c>
      <c r="E57" s="67">
        <v>0</v>
      </c>
      <c r="F57" s="416">
        <f t="shared" si="26"/>
        <v>0</v>
      </c>
      <c r="G57" s="211">
        <v>0</v>
      </c>
      <c r="H57" s="91">
        <f t="shared" si="3"/>
        <v>0.3</v>
      </c>
      <c r="I57" s="48">
        <v>1</v>
      </c>
      <c r="J57" s="91">
        <f t="shared" si="4"/>
        <v>0</v>
      </c>
      <c r="K57" s="50"/>
      <c r="L57" s="50"/>
      <c r="M57" s="52">
        <f t="shared" si="5"/>
        <v>0.3</v>
      </c>
      <c r="N57" s="52">
        <f t="shared" si="6"/>
        <v>0.3</v>
      </c>
      <c r="O57" s="55">
        <f t="shared" si="7"/>
        <v>0</v>
      </c>
      <c r="P57" s="55">
        <f t="shared" si="8"/>
        <v>0</v>
      </c>
      <c r="Q57" s="402">
        <f t="shared" si="9"/>
        <v>0</v>
      </c>
      <c r="R57" s="403">
        <f t="shared" si="10"/>
        <v>0</v>
      </c>
      <c r="S57" s="350">
        <f t="shared" si="11"/>
        <v>0</v>
      </c>
      <c r="T57" s="349">
        <f t="shared" si="12"/>
        <v>0</v>
      </c>
      <c r="U57" s="344">
        <f t="shared" si="13"/>
        <v>0</v>
      </c>
      <c r="V57" s="344">
        <f t="shared" si="14"/>
        <v>0</v>
      </c>
      <c r="W57" s="345">
        <f t="shared" si="15"/>
        <v>0</v>
      </c>
      <c r="X57" s="345">
        <f t="shared" si="16"/>
        <v>0</v>
      </c>
      <c r="Y57" s="346">
        <f t="shared" si="20"/>
        <v>0</v>
      </c>
      <c r="Z57" s="346">
        <f t="shared" si="21"/>
        <v>0</v>
      </c>
      <c r="AA57" s="347">
        <f t="shared" si="22"/>
        <v>0</v>
      </c>
      <c r="AB57" s="390">
        <f t="shared" si="23"/>
        <v>0</v>
      </c>
      <c r="AC57" s="348">
        <f t="shared" si="24"/>
        <v>0</v>
      </c>
      <c r="AD57" s="341">
        <f t="shared" si="17"/>
        <v>0</v>
      </c>
      <c r="AE57" s="348">
        <f t="shared" si="18"/>
        <v>0</v>
      </c>
      <c r="AF57" s="341">
        <f t="shared" si="19"/>
        <v>0</v>
      </c>
      <c r="AG57" s="348">
        <f t="shared" si="25"/>
        <v>0</v>
      </c>
      <c r="AH57" s="101"/>
    </row>
    <row r="58" spans="1:34" x14ac:dyDescent="0.3">
      <c r="A58" s="90">
        <v>26</v>
      </c>
      <c r="B58" s="108"/>
      <c r="C58" s="108" t="s">
        <v>29</v>
      </c>
      <c r="D58" s="67">
        <v>0</v>
      </c>
      <c r="E58" s="67">
        <v>0</v>
      </c>
      <c r="F58" s="416">
        <f t="shared" si="26"/>
        <v>0</v>
      </c>
      <c r="G58" s="211">
        <v>0</v>
      </c>
      <c r="H58" s="91">
        <f t="shared" si="3"/>
        <v>0.3</v>
      </c>
      <c r="I58" s="48">
        <v>1</v>
      </c>
      <c r="J58" s="91">
        <f t="shared" si="4"/>
        <v>0</v>
      </c>
      <c r="K58" s="50"/>
      <c r="L58" s="50"/>
      <c r="M58" s="52">
        <f t="shared" si="5"/>
        <v>0.3</v>
      </c>
      <c r="N58" s="52">
        <f t="shared" si="6"/>
        <v>0.3</v>
      </c>
      <c r="O58" s="55">
        <f t="shared" si="7"/>
        <v>0</v>
      </c>
      <c r="P58" s="55">
        <f t="shared" si="8"/>
        <v>0</v>
      </c>
      <c r="Q58" s="402">
        <f t="shared" si="9"/>
        <v>0</v>
      </c>
      <c r="R58" s="403">
        <f t="shared" si="10"/>
        <v>0</v>
      </c>
      <c r="S58" s="350">
        <f t="shared" si="11"/>
        <v>0</v>
      </c>
      <c r="T58" s="349">
        <f t="shared" si="12"/>
        <v>0</v>
      </c>
      <c r="U58" s="344">
        <f t="shared" si="13"/>
        <v>0</v>
      </c>
      <c r="V58" s="344">
        <f t="shared" si="14"/>
        <v>0</v>
      </c>
      <c r="W58" s="345">
        <f t="shared" si="15"/>
        <v>0</v>
      </c>
      <c r="X58" s="345">
        <f t="shared" si="16"/>
        <v>0</v>
      </c>
      <c r="Y58" s="346">
        <f t="shared" si="20"/>
        <v>0</v>
      </c>
      <c r="Z58" s="346">
        <f t="shared" si="21"/>
        <v>0</v>
      </c>
      <c r="AA58" s="347">
        <f t="shared" si="22"/>
        <v>0</v>
      </c>
      <c r="AB58" s="390">
        <f t="shared" si="23"/>
        <v>0</v>
      </c>
      <c r="AC58" s="348">
        <f t="shared" si="24"/>
        <v>0</v>
      </c>
      <c r="AD58" s="341">
        <f t="shared" si="17"/>
        <v>0</v>
      </c>
      <c r="AE58" s="348">
        <f t="shared" si="18"/>
        <v>0</v>
      </c>
      <c r="AF58" s="341">
        <f t="shared" si="19"/>
        <v>0</v>
      </c>
      <c r="AG58" s="348">
        <f t="shared" si="25"/>
        <v>0</v>
      </c>
      <c r="AH58" s="101"/>
    </row>
    <row r="59" spans="1:34" x14ac:dyDescent="0.3">
      <c r="A59" s="90">
        <v>27</v>
      </c>
      <c r="B59" s="108"/>
      <c r="C59" s="108" t="s">
        <v>29</v>
      </c>
      <c r="D59" s="67">
        <v>0</v>
      </c>
      <c r="E59" s="67">
        <v>0</v>
      </c>
      <c r="F59" s="416">
        <f t="shared" si="26"/>
        <v>0</v>
      </c>
      <c r="G59" s="211">
        <v>0</v>
      </c>
      <c r="H59" s="91">
        <f t="shared" si="3"/>
        <v>0.3</v>
      </c>
      <c r="I59" s="48">
        <v>1</v>
      </c>
      <c r="J59" s="91">
        <f t="shared" si="4"/>
        <v>0</v>
      </c>
      <c r="K59" s="50"/>
      <c r="L59" s="50"/>
      <c r="M59" s="52">
        <f t="shared" si="5"/>
        <v>0.3</v>
      </c>
      <c r="N59" s="52">
        <f t="shared" si="6"/>
        <v>0.3</v>
      </c>
      <c r="O59" s="55">
        <f t="shared" si="7"/>
        <v>0</v>
      </c>
      <c r="P59" s="55">
        <f t="shared" si="8"/>
        <v>0</v>
      </c>
      <c r="Q59" s="402">
        <f t="shared" si="9"/>
        <v>0</v>
      </c>
      <c r="R59" s="403">
        <f t="shared" si="10"/>
        <v>0</v>
      </c>
      <c r="S59" s="350">
        <f t="shared" si="11"/>
        <v>0</v>
      </c>
      <c r="T59" s="349">
        <f t="shared" si="12"/>
        <v>0</v>
      </c>
      <c r="U59" s="344">
        <f t="shared" si="13"/>
        <v>0</v>
      </c>
      <c r="V59" s="344">
        <f t="shared" si="14"/>
        <v>0</v>
      </c>
      <c r="W59" s="345">
        <f t="shared" si="15"/>
        <v>0</v>
      </c>
      <c r="X59" s="345">
        <f t="shared" si="16"/>
        <v>0</v>
      </c>
      <c r="Y59" s="346">
        <f t="shared" si="20"/>
        <v>0</v>
      </c>
      <c r="Z59" s="346">
        <f t="shared" si="21"/>
        <v>0</v>
      </c>
      <c r="AA59" s="347">
        <f t="shared" si="22"/>
        <v>0</v>
      </c>
      <c r="AB59" s="390">
        <f t="shared" si="23"/>
        <v>0</v>
      </c>
      <c r="AC59" s="348">
        <f t="shared" si="24"/>
        <v>0</v>
      </c>
      <c r="AD59" s="341">
        <f t="shared" si="17"/>
        <v>0</v>
      </c>
      <c r="AE59" s="348">
        <f t="shared" si="18"/>
        <v>0</v>
      </c>
      <c r="AF59" s="341">
        <f t="shared" si="19"/>
        <v>0</v>
      </c>
      <c r="AG59" s="348">
        <f t="shared" si="25"/>
        <v>0</v>
      </c>
      <c r="AH59" s="101"/>
    </row>
    <row r="60" spans="1:34" x14ac:dyDescent="0.3">
      <c r="A60" s="90">
        <v>28</v>
      </c>
      <c r="B60" s="108"/>
      <c r="C60" s="108" t="s">
        <v>29</v>
      </c>
      <c r="D60" s="67">
        <v>0</v>
      </c>
      <c r="E60" s="67">
        <v>0</v>
      </c>
      <c r="F60" s="416">
        <f t="shared" si="26"/>
        <v>0</v>
      </c>
      <c r="G60" s="211">
        <v>0</v>
      </c>
      <c r="H60" s="91">
        <f t="shared" si="3"/>
        <v>0.3</v>
      </c>
      <c r="I60" s="48">
        <v>1</v>
      </c>
      <c r="J60" s="91">
        <f t="shared" si="4"/>
        <v>0</v>
      </c>
      <c r="K60" s="50"/>
      <c r="L60" s="50"/>
      <c r="M60" s="52">
        <f t="shared" si="5"/>
        <v>0.3</v>
      </c>
      <c r="N60" s="52">
        <f t="shared" si="6"/>
        <v>0.3</v>
      </c>
      <c r="O60" s="55">
        <f t="shared" si="7"/>
        <v>0</v>
      </c>
      <c r="P60" s="55">
        <f t="shared" si="8"/>
        <v>0</v>
      </c>
      <c r="Q60" s="402">
        <f t="shared" si="9"/>
        <v>0</v>
      </c>
      <c r="R60" s="403">
        <f t="shared" si="10"/>
        <v>0</v>
      </c>
      <c r="S60" s="350">
        <f t="shared" si="11"/>
        <v>0</v>
      </c>
      <c r="T60" s="349">
        <f t="shared" si="12"/>
        <v>0</v>
      </c>
      <c r="U60" s="344">
        <f t="shared" si="13"/>
        <v>0</v>
      </c>
      <c r="V60" s="344">
        <f t="shared" si="14"/>
        <v>0</v>
      </c>
      <c r="W60" s="345">
        <f t="shared" si="15"/>
        <v>0</v>
      </c>
      <c r="X60" s="345">
        <f t="shared" si="16"/>
        <v>0</v>
      </c>
      <c r="Y60" s="346">
        <f t="shared" si="20"/>
        <v>0</v>
      </c>
      <c r="Z60" s="346">
        <f t="shared" si="21"/>
        <v>0</v>
      </c>
      <c r="AA60" s="347">
        <f t="shared" si="22"/>
        <v>0</v>
      </c>
      <c r="AB60" s="390">
        <f t="shared" si="23"/>
        <v>0</v>
      </c>
      <c r="AC60" s="348">
        <f t="shared" si="24"/>
        <v>0</v>
      </c>
      <c r="AD60" s="341">
        <f t="shared" si="17"/>
        <v>0</v>
      </c>
      <c r="AE60" s="348">
        <f t="shared" si="18"/>
        <v>0</v>
      </c>
      <c r="AF60" s="341">
        <f t="shared" si="19"/>
        <v>0</v>
      </c>
      <c r="AG60" s="348">
        <f t="shared" si="25"/>
        <v>0</v>
      </c>
      <c r="AH60" s="101"/>
    </row>
    <row r="61" spans="1:34" x14ac:dyDescent="0.3">
      <c r="A61" s="90">
        <v>29</v>
      </c>
      <c r="B61" s="108"/>
      <c r="C61" s="108" t="s">
        <v>29</v>
      </c>
      <c r="D61" s="67">
        <v>0</v>
      </c>
      <c r="E61" s="67">
        <v>0</v>
      </c>
      <c r="F61" s="416">
        <f t="shared" si="26"/>
        <v>0</v>
      </c>
      <c r="G61" s="211">
        <v>0</v>
      </c>
      <c r="H61" s="91">
        <f t="shared" si="3"/>
        <v>0.3</v>
      </c>
      <c r="I61" s="48">
        <v>1</v>
      </c>
      <c r="J61" s="91">
        <f t="shared" si="4"/>
        <v>0</v>
      </c>
      <c r="K61" s="50"/>
      <c r="L61" s="50"/>
      <c r="M61" s="52">
        <f t="shared" si="5"/>
        <v>0.3</v>
      </c>
      <c r="N61" s="52">
        <f t="shared" si="6"/>
        <v>0.3</v>
      </c>
      <c r="O61" s="55">
        <f t="shared" si="7"/>
        <v>0</v>
      </c>
      <c r="P61" s="55">
        <f t="shared" si="8"/>
        <v>0</v>
      </c>
      <c r="Q61" s="402">
        <f t="shared" si="9"/>
        <v>0</v>
      </c>
      <c r="R61" s="403">
        <f t="shared" si="10"/>
        <v>0</v>
      </c>
      <c r="S61" s="350">
        <f t="shared" si="11"/>
        <v>0</v>
      </c>
      <c r="T61" s="349">
        <f t="shared" si="12"/>
        <v>0</v>
      </c>
      <c r="U61" s="344">
        <f t="shared" si="13"/>
        <v>0</v>
      </c>
      <c r="V61" s="344">
        <f t="shared" si="14"/>
        <v>0</v>
      </c>
      <c r="W61" s="345">
        <f t="shared" si="15"/>
        <v>0</v>
      </c>
      <c r="X61" s="345">
        <f t="shared" si="16"/>
        <v>0</v>
      </c>
      <c r="Y61" s="346">
        <f t="shared" si="20"/>
        <v>0</v>
      </c>
      <c r="Z61" s="346">
        <f t="shared" si="21"/>
        <v>0</v>
      </c>
      <c r="AA61" s="347">
        <f t="shared" si="22"/>
        <v>0</v>
      </c>
      <c r="AB61" s="390">
        <f t="shared" si="23"/>
        <v>0</v>
      </c>
      <c r="AC61" s="348">
        <f t="shared" si="24"/>
        <v>0</v>
      </c>
      <c r="AD61" s="341">
        <f t="shared" si="17"/>
        <v>0</v>
      </c>
      <c r="AE61" s="348">
        <f t="shared" si="18"/>
        <v>0</v>
      </c>
      <c r="AF61" s="341">
        <f t="shared" si="19"/>
        <v>0</v>
      </c>
      <c r="AG61" s="348">
        <f t="shared" si="25"/>
        <v>0</v>
      </c>
      <c r="AH61" s="101"/>
    </row>
    <row r="62" spans="1:34" x14ac:dyDescent="0.3">
      <c r="A62" s="90">
        <v>30</v>
      </c>
      <c r="B62" s="108"/>
      <c r="C62" s="108" t="s">
        <v>29</v>
      </c>
      <c r="D62" s="67">
        <v>0</v>
      </c>
      <c r="E62" s="67">
        <v>0</v>
      </c>
      <c r="F62" s="416">
        <f t="shared" si="26"/>
        <v>0</v>
      </c>
      <c r="G62" s="211">
        <v>0</v>
      </c>
      <c r="H62" s="91">
        <f t="shared" si="3"/>
        <v>0.3</v>
      </c>
      <c r="I62" s="48">
        <v>1</v>
      </c>
      <c r="J62" s="91">
        <f t="shared" si="4"/>
        <v>0</v>
      </c>
      <c r="K62" s="50"/>
      <c r="L62" s="50"/>
      <c r="M62" s="52">
        <f t="shared" si="5"/>
        <v>0.3</v>
      </c>
      <c r="N62" s="52">
        <f t="shared" si="6"/>
        <v>0.3</v>
      </c>
      <c r="O62" s="55">
        <f t="shared" si="7"/>
        <v>0</v>
      </c>
      <c r="P62" s="55">
        <f t="shared" si="8"/>
        <v>0</v>
      </c>
      <c r="Q62" s="402">
        <f t="shared" si="9"/>
        <v>0</v>
      </c>
      <c r="R62" s="403">
        <f t="shared" si="10"/>
        <v>0</v>
      </c>
      <c r="S62" s="350">
        <f t="shared" si="11"/>
        <v>0</v>
      </c>
      <c r="T62" s="349">
        <f t="shared" si="12"/>
        <v>0</v>
      </c>
      <c r="U62" s="344">
        <f t="shared" si="13"/>
        <v>0</v>
      </c>
      <c r="V62" s="344">
        <f t="shared" si="14"/>
        <v>0</v>
      </c>
      <c r="W62" s="345">
        <f t="shared" si="15"/>
        <v>0</v>
      </c>
      <c r="X62" s="345">
        <f t="shared" si="16"/>
        <v>0</v>
      </c>
      <c r="Y62" s="346">
        <f t="shared" si="20"/>
        <v>0</v>
      </c>
      <c r="Z62" s="346">
        <f t="shared" si="21"/>
        <v>0</v>
      </c>
      <c r="AA62" s="347">
        <f t="shared" si="22"/>
        <v>0</v>
      </c>
      <c r="AB62" s="390">
        <f t="shared" si="23"/>
        <v>0</v>
      </c>
      <c r="AC62" s="348">
        <f t="shared" si="24"/>
        <v>0</v>
      </c>
      <c r="AD62" s="341">
        <f t="shared" si="17"/>
        <v>0</v>
      </c>
      <c r="AE62" s="348">
        <f t="shared" si="18"/>
        <v>0</v>
      </c>
      <c r="AF62" s="341">
        <f t="shared" si="19"/>
        <v>0</v>
      </c>
      <c r="AG62" s="348">
        <f t="shared" si="25"/>
        <v>0</v>
      </c>
      <c r="AH62" s="101"/>
    </row>
    <row r="63" spans="1:34" x14ac:dyDescent="0.3">
      <c r="A63" s="90">
        <v>31</v>
      </c>
      <c r="B63" s="108"/>
      <c r="C63" s="108" t="s">
        <v>29</v>
      </c>
      <c r="D63" s="67">
        <v>0</v>
      </c>
      <c r="E63" s="67">
        <v>0</v>
      </c>
      <c r="F63" s="416">
        <f t="shared" si="26"/>
        <v>0</v>
      </c>
      <c r="G63" s="211">
        <v>0</v>
      </c>
      <c r="H63" s="91">
        <f t="shared" si="3"/>
        <v>0.3</v>
      </c>
      <c r="I63" s="48">
        <v>1</v>
      </c>
      <c r="J63" s="91">
        <f t="shared" si="4"/>
        <v>0</v>
      </c>
      <c r="K63" s="50"/>
      <c r="L63" s="50"/>
      <c r="M63" s="52">
        <f t="shared" si="5"/>
        <v>0.3</v>
      </c>
      <c r="N63" s="52">
        <f t="shared" si="6"/>
        <v>0.3</v>
      </c>
      <c r="O63" s="55">
        <f t="shared" si="7"/>
        <v>0</v>
      </c>
      <c r="P63" s="55">
        <f t="shared" si="8"/>
        <v>0</v>
      </c>
      <c r="Q63" s="402">
        <f t="shared" si="9"/>
        <v>0</v>
      </c>
      <c r="R63" s="403">
        <f t="shared" si="10"/>
        <v>0</v>
      </c>
      <c r="S63" s="350">
        <f t="shared" si="11"/>
        <v>0</v>
      </c>
      <c r="T63" s="349">
        <f t="shared" si="12"/>
        <v>0</v>
      </c>
      <c r="U63" s="344">
        <f t="shared" si="13"/>
        <v>0</v>
      </c>
      <c r="V63" s="344">
        <f t="shared" si="14"/>
        <v>0</v>
      </c>
      <c r="W63" s="345">
        <f t="shared" si="15"/>
        <v>0</v>
      </c>
      <c r="X63" s="345">
        <f t="shared" si="16"/>
        <v>0</v>
      </c>
      <c r="Y63" s="346">
        <f t="shared" si="20"/>
        <v>0</v>
      </c>
      <c r="Z63" s="346">
        <f t="shared" si="21"/>
        <v>0</v>
      </c>
      <c r="AA63" s="347">
        <f t="shared" si="22"/>
        <v>0</v>
      </c>
      <c r="AB63" s="390">
        <f t="shared" si="23"/>
        <v>0</v>
      </c>
      <c r="AC63" s="348">
        <f t="shared" si="24"/>
        <v>0</v>
      </c>
      <c r="AD63" s="341">
        <f t="shared" si="17"/>
        <v>0</v>
      </c>
      <c r="AE63" s="348">
        <f t="shared" si="18"/>
        <v>0</v>
      </c>
      <c r="AF63" s="341">
        <f t="shared" si="19"/>
        <v>0</v>
      </c>
      <c r="AG63" s="348">
        <f t="shared" si="25"/>
        <v>0</v>
      </c>
      <c r="AH63" s="101"/>
    </row>
    <row r="64" spans="1:34" x14ac:dyDescent="0.3">
      <c r="A64" s="90">
        <v>32</v>
      </c>
      <c r="B64" s="108"/>
      <c r="C64" s="108" t="s">
        <v>29</v>
      </c>
      <c r="D64" s="67">
        <v>0</v>
      </c>
      <c r="E64" s="67">
        <v>0</v>
      </c>
      <c r="F64" s="416">
        <f t="shared" si="26"/>
        <v>0</v>
      </c>
      <c r="G64" s="211">
        <v>0</v>
      </c>
      <c r="H64" s="91">
        <f t="shared" si="3"/>
        <v>0.3</v>
      </c>
      <c r="I64" s="48">
        <v>1</v>
      </c>
      <c r="J64" s="91">
        <f t="shared" si="4"/>
        <v>0</v>
      </c>
      <c r="K64" s="50"/>
      <c r="L64" s="50"/>
      <c r="M64" s="52">
        <f t="shared" si="5"/>
        <v>0.3</v>
      </c>
      <c r="N64" s="52">
        <f t="shared" si="6"/>
        <v>0.3</v>
      </c>
      <c r="O64" s="55">
        <f t="shared" si="7"/>
        <v>0</v>
      </c>
      <c r="P64" s="55">
        <f t="shared" si="8"/>
        <v>0</v>
      </c>
      <c r="Q64" s="402">
        <f t="shared" si="9"/>
        <v>0</v>
      </c>
      <c r="R64" s="403">
        <f t="shared" si="10"/>
        <v>0</v>
      </c>
      <c r="S64" s="350">
        <f t="shared" si="11"/>
        <v>0</v>
      </c>
      <c r="T64" s="349">
        <f t="shared" si="12"/>
        <v>0</v>
      </c>
      <c r="U64" s="344">
        <f t="shared" si="13"/>
        <v>0</v>
      </c>
      <c r="V64" s="344">
        <f t="shared" si="14"/>
        <v>0</v>
      </c>
      <c r="W64" s="345">
        <f t="shared" si="15"/>
        <v>0</v>
      </c>
      <c r="X64" s="345">
        <f t="shared" si="16"/>
        <v>0</v>
      </c>
      <c r="Y64" s="346">
        <f t="shared" si="20"/>
        <v>0</v>
      </c>
      <c r="Z64" s="346">
        <f t="shared" si="21"/>
        <v>0</v>
      </c>
      <c r="AA64" s="347">
        <f t="shared" si="22"/>
        <v>0</v>
      </c>
      <c r="AB64" s="390">
        <f t="shared" si="23"/>
        <v>0</v>
      </c>
      <c r="AC64" s="348">
        <f t="shared" si="24"/>
        <v>0</v>
      </c>
      <c r="AD64" s="341">
        <f t="shared" si="17"/>
        <v>0</v>
      </c>
      <c r="AE64" s="348">
        <f t="shared" si="18"/>
        <v>0</v>
      </c>
      <c r="AF64" s="341">
        <f t="shared" si="19"/>
        <v>0</v>
      </c>
      <c r="AG64" s="348">
        <f t="shared" si="25"/>
        <v>0</v>
      </c>
      <c r="AH64" s="101"/>
    </row>
    <row r="65" spans="1:34" x14ac:dyDescent="0.3">
      <c r="A65" s="90">
        <v>33</v>
      </c>
      <c r="B65" s="108"/>
      <c r="C65" s="108" t="s">
        <v>29</v>
      </c>
      <c r="D65" s="67">
        <v>0</v>
      </c>
      <c r="E65" s="67">
        <v>0</v>
      </c>
      <c r="F65" s="416">
        <f t="shared" si="26"/>
        <v>0</v>
      </c>
      <c r="G65" s="211">
        <v>0</v>
      </c>
      <c r="H65" s="91">
        <f t="shared" si="3"/>
        <v>0.3</v>
      </c>
      <c r="I65" s="48">
        <v>1</v>
      </c>
      <c r="J65" s="91">
        <f t="shared" si="4"/>
        <v>0</v>
      </c>
      <c r="K65" s="50"/>
      <c r="L65" s="50"/>
      <c r="M65" s="52">
        <f t="shared" ref="M65:M96" si="27">J65+H65+K65</f>
        <v>0.3</v>
      </c>
      <c r="N65" s="52">
        <f t="shared" ref="N65:N96" si="28">J65+H65+L65</f>
        <v>0.3</v>
      </c>
      <c r="O65" s="55">
        <f t="shared" ref="O65:O96" si="29">IF(D65&lt;&gt;0,IF(M65&gt;0.5,0.5,M65),0)</f>
        <v>0</v>
      </c>
      <c r="P65" s="55">
        <f t="shared" ref="P65:P96" si="30">IF(E65&lt;&gt;0,IF(N65&gt;0.5,0.5,N65),0)</f>
        <v>0</v>
      </c>
      <c r="Q65" s="402">
        <f t="shared" si="9"/>
        <v>0</v>
      </c>
      <c r="R65" s="403">
        <f t="shared" si="10"/>
        <v>0</v>
      </c>
      <c r="S65" s="350">
        <f t="shared" ref="S65:S96" si="31">++MAX(MIN(D65,E65),0)</f>
        <v>0</v>
      </c>
      <c r="T65" s="349">
        <f t="shared" ref="T65:T96" si="32">++MAX(MIN(F65,G65),0)</f>
        <v>0</v>
      </c>
      <c r="U65" s="344">
        <f t="shared" ref="U65:U96" si="33">D65*O65</f>
        <v>0</v>
      </c>
      <c r="V65" s="344">
        <f t="shared" ref="V65:V96" si="34">MAX(MIN(E65*P65,U65),0)</f>
        <v>0</v>
      </c>
      <c r="W65" s="345">
        <f t="shared" ref="W65:W96" si="35">F65*O65</f>
        <v>0</v>
      </c>
      <c r="X65" s="345">
        <f t="shared" ref="X65:X96" si="36">MAX(MIN(G65*P65,W65),0)</f>
        <v>0</v>
      </c>
      <c r="Y65" s="346">
        <f t="shared" si="20"/>
        <v>0</v>
      </c>
      <c r="Z65" s="346">
        <f t="shared" si="21"/>
        <v>0</v>
      </c>
      <c r="AA65" s="347">
        <f t="shared" si="22"/>
        <v>0</v>
      </c>
      <c r="AB65" s="390">
        <f t="shared" si="23"/>
        <v>0</v>
      </c>
      <c r="AC65" s="348">
        <f t="shared" si="24"/>
        <v>0</v>
      </c>
      <c r="AD65" s="341">
        <f t="shared" ref="AD65:AD96" si="37">AB65+AC65</f>
        <v>0</v>
      </c>
      <c r="AE65" s="348">
        <f t="shared" ref="AE65:AE96" si="38">MIN(U65,V65,AB65)</f>
        <v>0</v>
      </c>
      <c r="AF65" s="341">
        <f t="shared" ref="AF65:AF96" si="39">MIN(AD65-AE65,W65,X65,AE65*0.15)</f>
        <v>0</v>
      </c>
      <c r="AG65" s="348">
        <f t="shared" si="25"/>
        <v>0</v>
      </c>
      <c r="AH65" s="101"/>
    </row>
    <row r="66" spans="1:34" x14ac:dyDescent="0.3">
      <c r="A66" s="90">
        <v>34</v>
      </c>
      <c r="B66" s="108"/>
      <c r="C66" s="108" t="s">
        <v>29</v>
      </c>
      <c r="D66" s="67">
        <v>0</v>
      </c>
      <c r="E66" s="67">
        <v>0</v>
      </c>
      <c r="F66" s="416">
        <f t="shared" si="26"/>
        <v>0</v>
      </c>
      <c r="G66" s="211">
        <v>0</v>
      </c>
      <c r="H66" s="91">
        <f t="shared" si="3"/>
        <v>0.3</v>
      </c>
      <c r="I66" s="48">
        <v>1</v>
      </c>
      <c r="J66" s="91">
        <f t="shared" si="4"/>
        <v>0</v>
      </c>
      <c r="K66" s="50"/>
      <c r="L66" s="50"/>
      <c r="M66" s="52">
        <f t="shared" si="27"/>
        <v>0.3</v>
      </c>
      <c r="N66" s="52">
        <f t="shared" si="28"/>
        <v>0.3</v>
      </c>
      <c r="O66" s="55">
        <f t="shared" si="29"/>
        <v>0</v>
      </c>
      <c r="P66" s="55">
        <f t="shared" si="30"/>
        <v>0</v>
      </c>
      <c r="Q66" s="402">
        <f t="shared" si="9"/>
        <v>0</v>
      </c>
      <c r="R66" s="403">
        <f t="shared" si="10"/>
        <v>0</v>
      </c>
      <c r="S66" s="350">
        <f t="shared" si="31"/>
        <v>0</v>
      </c>
      <c r="T66" s="349">
        <f t="shared" si="32"/>
        <v>0</v>
      </c>
      <c r="U66" s="344">
        <f t="shared" si="33"/>
        <v>0</v>
      </c>
      <c r="V66" s="344">
        <f t="shared" si="34"/>
        <v>0</v>
      </c>
      <c r="W66" s="345">
        <f t="shared" si="35"/>
        <v>0</v>
      </c>
      <c r="X66" s="345">
        <f t="shared" si="36"/>
        <v>0</v>
      </c>
      <c r="Y66" s="346">
        <f t="shared" si="20"/>
        <v>0</v>
      </c>
      <c r="Z66" s="346">
        <f t="shared" si="21"/>
        <v>0</v>
      </c>
      <c r="AA66" s="347">
        <f t="shared" si="22"/>
        <v>0</v>
      </c>
      <c r="AB66" s="390">
        <f t="shared" si="23"/>
        <v>0</v>
      </c>
      <c r="AC66" s="348">
        <f t="shared" si="24"/>
        <v>0</v>
      </c>
      <c r="AD66" s="341">
        <f t="shared" si="37"/>
        <v>0</v>
      </c>
      <c r="AE66" s="348">
        <f t="shared" si="38"/>
        <v>0</v>
      </c>
      <c r="AF66" s="341">
        <f t="shared" si="39"/>
        <v>0</v>
      </c>
      <c r="AG66" s="348">
        <f t="shared" si="25"/>
        <v>0</v>
      </c>
      <c r="AH66" s="101"/>
    </row>
    <row r="67" spans="1:34" x14ac:dyDescent="0.3">
      <c r="A67" s="90">
        <v>35</v>
      </c>
      <c r="B67" s="108"/>
      <c r="C67" s="108" t="s">
        <v>29</v>
      </c>
      <c r="D67" s="67">
        <v>0</v>
      </c>
      <c r="E67" s="67">
        <v>0</v>
      </c>
      <c r="F67" s="416">
        <f t="shared" si="26"/>
        <v>0</v>
      </c>
      <c r="G67" s="211">
        <v>0</v>
      </c>
      <c r="H67" s="91">
        <f t="shared" si="3"/>
        <v>0.3</v>
      </c>
      <c r="I67" s="48">
        <v>1</v>
      </c>
      <c r="J67" s="91">
        <f t="shared" si="4"/>
        <v>0</v>
      </c>
      <c r="K67" s="50"/>
      <c r="L67" s="50"/>
      <c r="M67" s="52">
        <f t="shared" si="27"/>
        <v>0.3</v>
      </c>
      <c r="N67" s="52">
        <f t="shared" si="28"/>
        <v>0.3</v>
      </c>
      <c r="O67" s="55">
        <f t="shared" si="29"/>
        <v>0</v>
      </c>
      <c r="P67" s="55">
        <f t="shared" si="30"/>
        <v>0</v>
      </c>
      <c r="Q67" s="402">
        <f t="shared" si="9"/>
        <v>0</v>
      </c>
      <c r="R67" s="403">
        <f t="shared" si="10"/>
        <v>0</v>
      </c>
      <c r="S67" s="350">
        <f t="shared" si="31"/>
        <v>0</v>
      </c>
      <c r="T67" s="349">
        <f t="shared" si="32"/>
        <v>0</v>
      </c>
      <c r="U67" s="344">
        <f t="shared" si="33"/>
        <v>0</v>
      </c>
      <c r="V67" s="344">
        <f t="shared" si="34"/>
        <v>0</v>
      </c>
      <c r="W67" s="345">
        <f t="shared" si="35"/>
        <v>0</v>
      </c>
      <c r="X67" s="345">
        <f t="shared" si="36"/>
        <v>0</v>
      </c>
      <c r="Y67" s="346">
        <f t="shared" si="20"/>
        <v>0</v>
      </c>
      <c r="Z67" s="346">
        <f t="shared" si="21"/>
        <v>0</v>
      </c>
      <c r="AA67" s="347">
        <f t="shared" si="22"/>
        <v>0</v>
      </c>
      <c r="AB67" s="390">
        <f t="shared" si="23"/>
        <v>0</v>
      </c>
      <c r="AC67" s="348">
        <f t="shared" si="24"/>
        <v>0</v>
      </c>
      <c r="AD67" s="341">
        <f t="shared" si="37"/>
        <v>0</v>
      </c>
      <c r="AE67" s="348">
        <f t="shared" si="38"/>
        <v>0</v>
      </c>
      <c r="AF67" s="341">
        <f t="shared" si="39"/>
        <v>0</v>
      </c>
      <c r="AG67" s="348">
        <f t="shared" si="25"/>
        <v>0</v>
      </c>
      <c r="AH67" s="101"/>
    </row>
    <row r="68" spans="1:34" x14ac:dyDescent="0.3">
      <c r="A68" s="90">
        <v>36</v>
      </c>
      <c r="B68" s="108"/>
      <c r="C68" s="108" t="s">
        <v>29</v>
      </c>
      <c r="D68" s="67">
        <v>0</v>
      </c>
      <c r="E68" s="67">
        <v>0</v>
      </c>
      <c r="F68" s="416">
        <f t="shared" si="26"/>
        <v>0</v>
      </c>
      <c r="G68" s="211">
        <v>0</v>
      </c>
      <c r="H68" s="91">
        <f t="shared" si="3"/>
        <v>0.3</v>
      </c>
      <c r="I68" s="48">
        <v>1</v>
      </c>
      <c r="J68" s="91">
        <f t="shared" si="4"/>
        <v>0</v>
      </c>
      <c r="K68" s="50"/>
      <c r="L68" s="50"/>
      <c r="M68" s="52">
        <f t="shared" si="27"/>
        <v>0.3</v>
      </c>
      <c r="N68" s="52">
        <f t="shared" si="28"/>
        <v>0.3</v>
      </c>
      <c r="O68" s="55">
        <f t="shared" si="29"/>
        <v>0</v>
      </c>
      <c r="P68" s="55">
        <f t="shared" si="30"/>
        <v>0</v>
      </c>
      <c r="Q68" s="402">
        <f t="shared" si="9"/>
        <v>0</v>
      </c>
      <c r="R68" s="403">
        <f t="shared" si="10"/>
        <v>0</v>
      </c>
      <c r="S68" s="350">
        <f t="shared" si="31"/>
        <v>0</v>
      </c>
      <c r="T68" s="349">
        <f t="shared" si="32"/>
        <v>0</v>
      </c>
      <c r="U68" s="344">
        <f t="shared" si="33"/>
        <v>0</v>
      </c>
      <c r="V68" s="344">
        <f t="shared" si="34"/>
        <v>0</v>
      </c>
      <c r="W68" s="345">
        <f t="shared" si="35"/>
        <v>0</v>
      </c>
      <c r="X68" s="345">
        <f t="shared" si="36"/>
        <v>0</v>
      </c>
      <c r="Y68" s="346">
        <f t="shared" si="20"/>
        <v>0</v>
      </c>
      <c r="Z68" s="346">
        <f t="shared" si="21"/>
        <v>0</v>
      </c>
      <c r="AA68" s="347">
        <f t="shared" si="22"/>
        <v>0</v>
      </c>
      <c r="AB68" s="390">
        <f t="shared" si="23"/>
        <v>0</v>
      </c>
      <c r="AC68" s="348">
        <f t="shared" si="24"/>
        <v>0</v>
      </c>
      <c r="AD68" s="341">
        <f t="shared" si="37"/>
        <v>0</v>
      </c>
      <c r="AE68" s="348">
        <f t="shared" si="38"/>
        <v>0</v>
      </c>
      <c r="AF68" s="341">
        <f t="shared" si="39"/>
        <v>0</v>
      </c>
      <c r="AG68" s="348">
        <f t="shared" si="25"/>
        <v>0</v>
      </c>
      <c r="AH68" s="101"/>
    </row>
    <row r="69" spans="1:34" x14ac:dyDescent="0.3">
      <c r="A69" s="90">
        <v>37</v>
      </c>
      <c r="B69" s="108"/>
      <c r="C69" s="108" t="s">
        <v>29</v>
      </c>
      <c r="D69" s="67">
        <v>0</v>
      </c>
      <c r="E69" s="67">
        <v>0</v>
      </c>
      <c r="F69" s="416">
        <f t="shared" si="26"/>
        <v>0</v>
      </c>
      <c r="G69" s="211">
        <v>0</v>
      </c>
      <c r="H69" s="91">
        <f t="shared" si="3"/>
        <v>0.3</v>
      </c>
      <c r="I69" s="48">
        <v>1</v>
      </c>
      <c r="J69" s="91">
        <f t="shared" si="4"/>
        <v>0</v>
      </c>
      <c r="K69" s="50"/>
      <c r="L69" s="50"/>
      <c r="M69" s="52">
        <f t="shared" si="27"/>
        <v>0.3</v>
      </c>
      <c r="N69" s="52">
        <f t="shared" si="28"/>
        <v>0.3</v>
      </c>
      <c r="O69" s="55">
        <f t="shared" si="29"/>
        <v>0</v>
      </c>
      <c r="P69" s="55">
        <f t="shared" si="30"/>
        <v>0</v>
      </c>
      <c r="Q69" s="402">
        <f t="shared" si="9"/>
        <v>0</v>
      </c>
      <c r="R69" s="403">
        <f t="shared" si="10"/>
        <v>0</v>
      </c>
      <c r="S69" s="350">
        <f t="shared" si="31"/>
        <v>0</v>
      </c>
      <c r="T69" s="349">
        <f t="shared" si="32"/>
        <v>0</v>
      </c>
      <c r="U69" s="344">
        <f t="shared" si="33"/>
        <v>0</v>
      </c>
      <c r="V69" s="344">
        <f t="shared" si="34"/>
        <v>0</v>
      </c>
      <c r="W69" s="345">
        <f t="shared" si="35"/>
        <v>0</v>
      </c>
      <c r="X69" s="345">
        <f t="shared" si="36"/>
        <v>0</v>
      </c>
      <c r="Y69" s="346">
        <f t="shared" si="20"/>
        <v>0</v>
      </c>
      <c r="Z69" s="346">
        <f t="shared" si="21"/>
        <v>0</v>
      </c>
      <c r="AA69" s="347">
        <f t="shared" si="22"/>
        <v>0</v>
      </c>
      <c r="AB69" s="390">
        <f t="shared" si="23"/>
        <v>0</v>
      </c>
      <c r="AC69" s="348">
        <f t="shared" si="24"/>
        <v>0</v>
      </c>
      <c r="AD69" s="341">
        <f t="shared" si="37"/>
        <v>0</v>
      </c>
      <c r="AE69" s="348">
        <f t="shared" si="38"/>
        <v>0</v>
      </c>
      <c r="AF69" s="341">
        <f t="shared" si="39"/>
        <v>0</v>
      </c>
      <c r="AG69" s="348">
        <f t="shared" si="25"/>
        <v>0</v>
      </c>
      <c r="AH69" s="101"/>
    </row>
    <row r="70" spans="1:34" x14ac:dyDescent="0.3">
      <c r="A70" s="90">
        <v>38</v>
      </c>
      <c r="B70" s="108"/>
      <c r="C70" s="108" t="s">
        <v>29</v>
      </c>
      <c r="D70" s="67">
        <v>0</v>
      </c>
      <c r="E70" s="67">
        <v>0</v>
      </c>
      <c r="F70" s="416">
        <f t="shared" si="26"/>
        <v>0</v>
      </c>
      <c r="G70" s="211">
        <v>0</v>
      </c>
      <c r="H70" s="91">
        <f t="shared" si="3"/>
        <v>0.3</v>
      </c>
      <c r="I70" s="48">
        <v>1</v>
      </c>
      <c r="J70" s="91">
        <f t="shared" si="4"/>
        <v>0</v>
      </c>
      <c r="K70" s="50"/>
      <c r="L70" s="50"/>
      <c r="M70" s="52">
        <f t="shared" si="27"/>
        <v>0.3</v>
      </c>
      <c r="N70" s="52">
        <f t="shared" si="28"/>
        <v>0.3</v>
      </c>
      <c r="O70" s="55">
        <f t="shared" si="29"/>
        <v>0</v>
      </c>
      <c r="P70" s="55">
        <f t="shared" si="30"/>
        <v>0</v>
      </c>
      <c r="Q70" s="402">
        <f t="shared" si="9"/>
        <v>0</v>
      </c>
      <c r="R70" s="403">
        <f t="shared" si="10"/>
        <v>0</v>
      </c>
      <c r="S70" s="350">
        <f t="shared" si="31"/>
        <v>0</v>
      </c>
      <c r="T70" s="349">
        <f t="shared" si="32"/>
        <v>0</v>
      </c>
      <c r="U70" s="344">
        <f t="shared" si="33"/>
        <v>0</v>
      </c>
      <c r="V70" s="344">
        <f t="shared" si="34"/>
        <v>0</v>
      </c>
      <c r="W70" s="345">
        <f t="shared" si="35"/>
        <v>0</v>
      </c>
      <c r="X70" s="345">
        <f t="shared" si="36"/>
        <v>0</v>
      </c>
      <c r="Y70" s="346">
        <f t="shared" si="20"/>
        <v>0</v>
      </c>
      <c r="Z70" s="346">
        <f t="shared" si="21"/>
        <v>0</v>
      </c>
      <c r="AA70" s="347">
        <f t="shared" si="22"/>
        <v>0</v>
      </c>
      <c r="AB70" s="390">
        <f t="shared" si="23"/>
        <v>0</v>
      </c>
      <c r="AC70" s="348">
        <f t="shared" si="24"/>
        <v>0</v>
      </c>
      <c r="AD70" s="341">
        <f t="shared" si="37"/>
        <v>0</v>
      </c>
      <c r="AE70" s="348">
        <f t="shared" si="38"/>
        <v>0</v>
      </c>
      <c r="AF70" s="341">
        <f t="shared" si="39"/>
        <v>0</v>
      </c>
      <c r="AG70" s="348">
        <f t="shared" si="25"/>
        <v>0</v>
      </c>
      <c r="AH70" s="101"/>
    </row>
    <row r="71" spans="1:34" x14ac:dyDescent="0.3">
      <c r="A71" s="90">
        <v>39</v>
      </c>
      <c r="B71" s="108"/>
      <c r="C71" s="108" t="s">
        <v>29</v>
      </c>
      <c r="D71" s="67">
        <v>0</v>
      </c>
      <c r="E71" s="67">
        <v>0</v>
      </c>
      <c r="F71" s="416">
        <f t="shared" si="26"/>
        <v>0</v>
      </c>
      <c r="G71" s="211">
        <v>0</v>
      </c>
      <c r="H71" s="91">
        <f t="shared" si="3"/>
        <v>0.3</v>
      </c>
      <c r="I71" s="48">
        <v>1</v>
      </c>
      <c r="J71" s="91">
        <f t="shared" si="4"/>
        <v>0</v>
      </c>
      <c r="K71" s="50"/>
      <c r="L71" s="50"/>
      <c r="M71" s="52">
        <f t="shared" si="27"/>
        <v>0.3</v>
      </c>
      <c r="N71" s="52">
        <f t="shared" si="28"/>
        <v>0.3</v>
      </c>
      <c r="O71" s="55">
        <f t="shared" si="29"/>
        <v>0</v>
      </c>
      <c r="P71" s="55">
        <f t="shared" si="30"/>
        <v>0</v>
      </c>
      <c r="Q71" s="402">
        <f t="shared" si="9"/>
        <v>0</v>
      </c>
      <c r="R71" s="403">
        <f t="shared" si="10"/>
        <v>0</v>
      </c>
      <c r="S71" s="350">
        <f t="shared" si="31"/>
        <v>0</v>
      </c>
      <c r="T71" s="349">
        <f t="shared" si="32"/>
        <v>0</v>
      </c>
      <c r="U71" s="344">
        <f t="shared" si="33"/>
        <v>0</v>
      </c>
      <c r="V71" s="344">
        <f t="shared" si="34"/>
        <v>0</v>
      </c>
      <c r="W71" s="345">
        <f t="shared" si="35"/>
        <v>0</v>
      </c>
      <c r="X71" s="345">
        <f t="shared" si="36"/>
        <v>0</v>
      </c>
      <c r="Y71" s="346">
        <f t="shared" si="20"/>
        <v>0</v>
      </c>
      <c r="Z71" s="346">
        <f t="shared" si="21"/>
        <v>0</v>
      </c>
      <c r="AA71" s="347">
        <f t="shared" si="22"/>
        <v>0</v>
      </c>
      <c r="AB71" s="390">
        <f t="shared" si="23"/>
        <v>0</v>
      </c>
      <c r="AC71" s="348">
        <f t="shared" si="24"/>
        <v>0</v>
      </c>
      <c r="AD71" s="341">
        <f t="shared" si="37"/>
        <v>0</v>
      </c>
      <c r="AE71" s="348">
        <f t="shared" si="38"/>
        <v>0</v>
      </c>
      <c r="AF71" s="341">
        <f t="shared" si="39"/>
        <v>0</v>
      </c>
      <c r="AG71" s="348">
        <f t="shared" si="25"/>
        <v>0</v>
      </c>
      <c r="AH71" s="101"/>
    </row>
    <row r="72" spans="1:34" x14ac:dyDescent="0.3">
      <c r="A72" s="90">
        <v>40</v>
      </c>
      <c r="B72" s="108"/>
      <c r="C72" s="108" t="s">
        <v>29</v>
      </c>
      <c r="D72" s="67">
        <v>0</v>
      </c>
      <c r="E72" s="67">
        <v>0</v>
      </c>
      <c r="F72" s="416">
        <f t="shared" si="26"/>
        <v>0</v>
      </c>
      <c r="G72" s="211">
        <v>0</v>
      </c>
      <c r="H72" s="91">
        <f t="shared" si="3"/>
        <v>0.3</v>
      </c>
      <c r="I72" s="48">
        <v>1</v>
      </c>
      <c r="J72" s="91">
        <f t="shared" si="4"/>
        <v>0</v>
      </c>
      <c r="K72" s="50"/>
      <c r="L72" s="50"/>
      <c r="M72" s="52">
        <f t="shared" si="27"/>
        <v>0.3</v>
      </c>
      <c r="N72" s="52">
        <f t="shared" si="28"/>
        <v>0.3</v>
      </c>
      <c r="O72" s="55">
        <f t="shared" si="29"/>
        <v>0</v>
      </c>
      <c r="P72" s="55">
        <f t="shared" si="30"/>
        <v>0</v>
      </c>
      <c r="Q72" s="402">
        <f t="shared" si="9"/>
        <v>0</v>
      </c>
      <c r="R72" s="403">
        <f t="shared" si="10"/>
        <v>0</v>
      </c>
      <c r="S72" s="350">
        <f t="shared" si="31"/>
        <v>0</v>
      </c>
      <c r="T72" s="349">
        <f t="shared" si="32"/>
        <v>0</v>
      </c>
      <c r="U72" s="344">
        <f t="shared" si="33"/>
        <v>0</v>
      </c>
      <c r="V72" s="344">
        <f t="shared" si="34"/>
        <v>0</v>
      </c>
      <c r="W72" s="345">
        <f t="shared" si="35"/>
        <v>0</v>
      </c>
      <c r="X72" s="345">
        <f t="shared" si="36"/>
        <v>0</v>
      </c>
      <c r="Y72" s="346">
        <f t="shared" si="20"/>
        <v>0</v>
      </c>
      <c r="Z72" s="346">
        <f t="shared" si="21"/>
        <v>0</v>
      </c>
      <c r="AA72" s="347">
        <f t="shared" si="22"/>
        <v>0</v>
      </c>
      <c r="AB72" s="390">
        <f t="shared" si="23"/>
        <v>0</v>
      </c>
      <c r="AC72" s="348">
        <f t="shared" si="24"/>
        <v>0</v>
      </c>
      <c r="AD72" s="341">
        <f t="shared" si="37"/>
        <v>0</v>
      </c>
      <c r="AE72" s="348">
        <f t="shared" si="38"/>
        <v>0</v>
      </c>
      <c r="AF72" s="341">
        <f t="shared" si="39"/>
        <v>0</v>
      </c>
      <c r="AG72" s="348">
        <f t="shared" si="25"/>
        <v>0</v>
      </c>
      <c r="AH72" s="101"/>
    </row>
    <row r="73" spans="1:34" x14ac:dyDescent="0.3">
      <c r="A73" s="90">
        <v>41</v>
      </c>
      <c r="B73" s="108"/>
      <c r="C73" s="108" t="s">
        <v>29</v>
      </c>
      <c r="D73" s="67">
        <v>0</v>
      </c>
      <c r="E73" s="67">
        <v>0</v>
      </c>
      <c r="F73" s="416">
        <f t="shared" si="26"/>
        <v>0</v>
      </c>
      <c r="G73" s="211">
        <v>0</v>
      </c>
      <c r="H73" s="91">
        <f t="shared" si="3"/>
        <v>0.3</v>
      </c>
      <c r="I73" s="48">
        <v>1</v>
      </c>
      <c r="J73" s="91">
        <f t="shared" si="4"/>
        <v>0</v>
      </c>
      <c r="K73" s="50"/>
      <c r="L73" s="50"/>
      <c r="M73" s="52">
        <f t="shared" si="27"/>
        <v>0.3</v>
      </c>
      <c r="N73" s="52">
        <f t="shared" si="28"/>
        <v>0.3</v>
      </c>
      <c r="O73" s="55">
        <f t="shared" si="29"/>
        <v>0</v>
      </c>
      <c r="P73" s="55">
        <f t="shared" si="30"/>
        <v>0</v>
      </c>
      <c r="Q73" s="402">
        <f t="shared" si="9"/>
        <v>0</v>
      </c>
      <c r="R73" s="403">
        <f t="shared" si="10"/>
        <v>0</v>
      </c>
      <c r="S73" s="350">
        <f t="shared" si="31"/>
        <v>0</v>
      </c>
      <c r="T73" s="349">
        <f t="shared" si="32"/>
        <v>0</v>
      </c>
      <c r="U73" s="344">
        <f t="shared" si="33"/>
        <v>0</v>
      </c>
      <c r="V73" s="344">
        <f t="shared" si="34"/>
        <v>0</v>
      </c>
      <c r="W73" s="345">
        <f t="shared" si="35"/>
        <v>0</v>
      </c>
      <c r="X73" s="345">
        <f t="shared" si="36"/>
        <v>0</v>
      </c>
      <c r="Y73" s="346">
        <f t="shared" si="20"/>
        <v>0</v>
      </c>
      <c r="Z73" s="346">
        <f t="shared" si="21"/>
        <v>0</v>
      </c>
      <c r="AA73" s="347">
        <f t="shared" si="22"/>
        <v>0</v>
      </c>
      <c r="AB73" s="390">
        <f t="shared" si="23"/>
        <v>0</v>
      </c>
      <c r="AC73" s="348">
        <f t="shared" si="24"/>
        <v>0</v>
      </c>
      <c r="AD73" s="341">
        <f t="shared" si="37"/>
        <v>0</v>
      </c>
      <c r="AE73" s="348">
        <f t="shared" si="38"/>
        <v>0</v>
      </c>
      <c r="AF73" s="341">
        <f t="shared" si="39"/>
        <v>0</v>
      </c>
      <c r="AG73" s="348">
        <f t="shared" si="25"/>
        <v>0</v>
      </c>
      <c r="AH73" s="101"/>
    </row>
    <row r="74" spans="1:34" x14ac:dyDescent="0.3">
      <c r="A74" s="90">
        <v>42</v>
      </c>
      <c r="B74" s="108"/>
      <c r="C74" s="108" t="s">
        <v>29</v>
      </c>
      <c r="D74" s="67">
        <v>0</v>
      </c>
      <c r="E74" s="67">
        <v>0</v>
      </c>
      <c r="F74" s="416">
        <f t="shared" si="26"/>
        <v>0</v>
      </c>
      <c r="G74" s="211">
        <v>0</v>
      </c>
      <c r="H74" s="91">
        <f t="shared" si="3"/>
        <v>0.3</v>
      </c>
      <c r="I74" s="48">
        <v>1</v>
      </c>
      <c r="J74" s="91">
        <f t="shared" si="4"/>
        <v>0</v>
      </c>
      <c r="K74" s="50"/>
      <c r="L74" s="50"/>
      <c r="M74" s="52">
        <f t="shared" si="27"/>
        <v>0.3</v>
      </c>
      <c r="N74" s="52">
        <f t="shared" si="28"/>
        <v>0.3</v>
      </c>
      <c r="O74" s="55">
        <f t="shared" si="29"/>
        <v>0</v>
      </c>
      <c r="P74" s="55">
        <f t="shared" si="30"/>
        <v>0</v>
      </c>
      <c r="Q74" s="402">
        <f t="shared" si="9"/>
        <v>0</v>
      </c>
      <c r="R74" s="403">
        <f t="shared" si="10"/>
        <v>0</v>
      </c>
      <c r="S74" s="350">
        <f t="shared" si="31"/>
        <v>0</v>
      </c>
      <c r="T74" s="349">
        <f t="shared" si="32"/>
        <v>0</v>
      </c>
      <c r="U74" s="344">
        <f t="shared" si="33"/>
        <v>0</v>
      </c>
      <c r="V74" s="344">
        <f t="shared" si="34"/>
        <v>0</v>
      </c>
      <c r="W74" s="345">
        <f t="shared" si="35"/>
        <v>0</v>
      </c>
      <c r="X74" s="345">
        <f t="shared" si="36"/>
        <v>0</v>
      </c>
      <c r="Y74" s="346">
        <f t="shared" si="20"/>
        <v>0</v>
      </c>
      <c r="Z74" s="346">
        <f t="shared" si="21"/>
        <v>0</v>
      </c>
      <c r="AA74" s="347">
        <f t="shared" si="22"/>
        <v>0</v>
      </c>
      <c r="AB74" s="390">
        <f t="shared" si="23"/>
        <v>0</v>
      </c>
      <c r="AC74" s="348">
        <f t="shared" si="24"/>
        <v>0</v>
      </c>
      <c r="AD74" s="341">
        <f t="shared" si="37"/>
        <v>0</v>
      </c>
      <c r="AE74" s="348">
        <f t="shared" si="38"/>
        <v>0</v>
      </c>
      <c r="AF74" s="341">
        <f t="shared" si="39"/>
        <v>0</v>
      </c>
      <c r="AG74" s="348">
        <f t="shared" si="25"/>
        <v>0</v>
      </c>
      <c r="AH74" s="101"/>
    </row>
    <row r="75" spans="1:34" x14ac:dyDescent="0.3">
      <c r="A75" s="90">
        <v>43</v>
      </c>
      <c r="B75" s="108"/>
      <c r="C75" s="108" t="s">
        <v>29</v>
      </c>
      <c r="D75" s="67">
        <v>0</v>
      </c>
      <c r="E75" s="67">
        <v>0</v>
      </c>
      <c r="F75" s="416">
        <f t="shared" si="26"/>
        <v>0</v>
      </c>
      <c r="G75" s="211">
        <v>0</v>
      </c>
      <c r="H75" s="91">
        <f t="shared" si="3"/>
        <v>0.3</v>
      </c>
      <c r="I75" s="48">
        <v>1</v>
      </c>
      <c r="J75" s="91">
        <f t="shared" si="4"/>
        <v>0</v>
      </c>
      <c r="K75" s="50"/>
      <c r="L75" s="50"/>
      <c r="M75" s="52">
        <f t="shared" si="27"/>
        <v>0.3</v>
      </c>
      <c r="N75" s="52">
        <f t="shared" si="28"/>
        <v>0.3</v>
      </c>
      <c r="O75" s="55">
        <f t="shared" si="29"/>
        <v>0</v>
      </c>
      <c r="P75" s="55">
        <f t="shared" si="30"/>
        <v>0</v>
      </c>
      <c r="Q75" s="402">
        <f t="shared" si="9"/>
        <v>0</v>
      </c>
      <c r="R75" s="403">
        <f t="shared" si="10"/>
        <v>0</v>
      </c>
      <c r="S75" s="350">
        <f t="shared" si="31"/>
        <v>0</v>
      </c>
      <c r="T75" s="349">
        <f t="shared" si="32"/>
        <v>0</v>
      </c>
      <c r="U75" s="344">
        <f t="shared" si="33"/>
        <v>0</v>
      </c>
      <c r="V75" s="344">
        <f t="shared" si="34"/>
        <v>0</v>
      </c>
      <c r="W75" s="345">
        <f t="shared" si="35"/>
        <v>0</v>
      </c>
      <c r="X75" s="345">
        <f t="shared" si="36"/>
        <v>0</v>
      </c>
      <c r="Y75" s="346">
        <f t="shared" si="20"/>
        <v>0</v>
      </c>
      <c r="Z75" s="346">
        <f t="shared" si="21"/>
        <v>0</v>
      </c>
      <c r="AA75" s="347">
        <f t="shared" si="22"/>
        <v>0</v>
      </c>
      <c r="AB75" s="390">
        <f t="shared" si="23"/>
        <v>0</v>
      </c>
      <c r="AC75" s="348">
        <f t="shared" si="24"/>
        <v>0</v>
      </c>
      <c r="AD75" s="341">
        <f t="shared" si="37"/>
        <v>0</v>
      </c>
      <c r="AE75" s="348">
        <f t="shared" si="38"/>
        <v>0</v>
      </c>
      <c r="AF75" s="341">
        <f t="shared" si="39"/>
        <v>0</v>
      </c>
      <c r="AG75" s="348">
        <f t="shared" si="25"/>
        <v>0</v>
      </c>
      <c r="AH75" s="101"/>
    </row>
    <row r="76" spans="1:34" x14ac:dyDescent="0.3">
      <c r="A76" s="90">
        <v>44</v>
      </c>
      <c r="B76" s="108"/>
      <c r="C76" s="108" t="s">
        <v>29</v>
      </c>
      <c r="D76" s="67">
        <v>0</v>
      </c>
      <c r="E76" s="67">
        <v>0</v>
      </c>
      <c r="F76" s="416">
        <f t="shared" si="26"/>
        <v>0</v>
      </c>
      <c r="G76" s="211">
        <v>0</v>
      </c>
      <c r="H76" s="91">
        <f t="shared" si="3"/>
        <v>0.3</v>
      </c>
      <c r="I76" s="48">
        <v>1</v>
      </c>
      <c r="J76" s="91">
        <f t="shared" si="4"/>
        <v>0</v>
      </c>
      <c r="K76" s="50"/>
      <c r="L76" s="50"/>
      <c r="M76" s="52">
        <f t="shared" si="27"/>
        <v>0.3</v>
      </c>
      <c r="N76" s="52">
        <f t="shared" si="28"/>
        <v>0.3</v>
      </c>
      <c r="O76" s="55">
        <f t="shared" si="29"/>
        <v>0</v>
      </c>
      <c r="P76" s="55">
        <f t="shared" si="30"/>
        <v>0</v>
      </c>
      <c r="Q76" s="402">
        <f t="shared" si="9"/>
        <v>0</v>
      </c>
      <c r="R76" s="403">
        <f t="shared" si="10"/>
        <v>0</v>
      </c>
      <c r="S76" s="350">
        <f t="shared" si="31"/>
        <v>0</v>
      </c>
      <c r="T76" s="349">
        <f t="shared" si="32"/>
        <v>0</v>
      </c>
      <c r="U76" s="344">
        <f t="shared" si="33"/>
        <v>0</v>
      </c>
      <c r="V76" s="344">
        <f t="shared" si="34"/>
        <v>0</v>
      </c>
      <c r="W76" s="345">
        <f t="shared" si="35"/>
        <v>0</v>
      </c>
      <c r="X76" s="345">
        <f t="shared" si="36"/>
        <v>0</v>
      </c>
      <c r="Y76" s="346">
        <f t="shared" si="20"/>
        <v>0</v>
      </c>
      <c r="Z76" s="346">
        <f t="shared" si="21"/>
        <v>0</v>
      </c>
      <c r="AA76" s="347">
        <f t="shared" si="22"/>
        <v>0</v>
      </c>
      <c r="AB76" s="390">
        <f t="shared" si="23"/>
        <v>0</v>
      </c>
      <c r="AC76" s="348">
        <f t="shared" si="24"/>
        <v>0</v>
      </c>
      <c r="AD76" s="341">
        <f t="shared" si="37"/>
        <v>0</v>
      </c>
      <c r="AE76" s="348">
        <f t="shared" si="38"/>
        <v>0</v>
      </c>
      <c r="AF76" s="341">
        <f t="shared" si="39"/>
        <v>0</v>
      </c>
      <c r="AG76" s="348">
        <f t="shared" si="25"/>
        <v>0</v>
      </c>
      <c r="AH76" s="101"/>
    </row>
    <row r="77" spans="1:34" x14ac:dyDescent="0.3">
      <c r="A77" s="90">
        <v>45</v>
      </c>
      <c r="B77" s="108"/>
      <c r="C77" s="108" t="s">
        <v>29</v>
      </c>
      <c r="D77" s="67">
        <v>0</v>
      </c>
      <c r="E77" s="67">
        <v>0</v>
      </c>
      <c r="F77" s="416">
        <f t="shared" si="26"/>
        <v>0</v>
      </c>
      <c r="G77" s="211">
        <v>0</v>
      </c>
      <c r="H77" s="91">
        <f t="shared" si="3"/>
        <v>0.3</v>
      </c>
      <c r="I77" s="48">
        <v>1</v>
      </c>
      <c r="J77" s="91">
        <f t="shared" si="4"/>
        <v>0</v>
      </c>
      <c r="K77" s="50"/>
      <c r="L77" s="50"/>
      <c r="M77" s="52">
        <f t="shared" si="27"/>
        <v>0.3</v>
      </c>
      <c r="N77" s="52">
        <f t="shared" si="28"/>
        <v>0.3</v>
      </c>
      <c r="O77" s="55">
        <f t="shared" si="29"/>
        <v>0</v>
      </c>
      <c r="P77" s="55">
        <f t="shared" si="30"/>
        <v>0</v>
      </c>
      <c r="Q77" s="402">
        <f t="shared" si="9"/>
        <v>0</v>
      </c>
      <c r="R77" s="403">
        <f t="shared" si="10"/>
        <v>0</v>
      </c>
      <c r="S77" s="350">
        <f t="shared" si="31"/>
        <v>0</v>
      </c>
      <c r="T77" s="349">
        <f t="shared" si="32"/>
        <v>0</v>
      </c>
      <c r="U77" s="344">
        <f t="shared" si="33"/>
        <v>0</v>
      </c>
      <c r="V77" s="344">
        <f t="shared" si="34"/>
        <v>0</v>
      </c>
      <c r="W77" s="345">
        <f t="shared" si="35"/>
        <v>0</v>
      </c>
      <c r="X77" s="345">
        <f t="shared" si="36"/>
        <v>0</v>
      </c>
      <c r="Y77" s="346">
        <f t="shared" si="20"/>
        <v>0</v>
      </c>
      <c r="Z77" s="346">
        <f t="shared" si="21"/>
        <v>0</v>
      </c>
      <c r="AA77" s="347">
        <f t="shared" si="22"/>
        <v>0</v>
      </c>
      <c r="AB77" s="390">
        <f t="shared" si="23"/>
        <v>0</v>
      </c>
      <c r="AC77" s="348">
        <f t="shared" si="24"/>
        <v>0</v>
      </c>
      <c r="AD77" s="341">
        <f t="shared" si="37"/>
        <v>0</v>
      </c>
      <c r="AE77" s="348">
        <f t="shared" si="38"/>
        <v>0</v>
      </c>
      <c r="AF77" s="341">
        <f t="shared" si="39"/>
        <v>0</v>
      </c>
      <c r="AG77" s="348">
        <f t="shared" si="25"/>
        <v>0</v>
      </c>
      <c r="AH77" s="101"/>
    </row>
    <row r="78" spans="1:34" x14ac:dyDescent="0.3">
      <c r="A78" s="90">
        <v>46</v>
      </c>
      <c r="B78" s="108"/>
      <c r="C78" s="108" t="s">
        <v>29</v>
      </c>
      <c r="D78" s="67">
        <v>0</v>
      </c>
      <c r="E78" s="67">
        <v>0</v>
      </c>
      <c r="F78" s="416">
        <f t="shared" si="26"/>
        <v>0</v>
      </c>
      <c r="G78" s="211">
        <v>0</v>
      </c>
      <c r="H78" s="91">
        <f t="shared" si="3"/>
        <v>0.3</v>
      </c>
      <c r="I78" s="48">
        <v>1</v>
      </c>
      <c r="J78" s="91">
        <f t="shared" si="4"/>
        <v>0</v>
      </c>
      <c r="K78" s="50"/>
      <c r="L78" s="50"/>
      <c r="M78" s="52">
        <f t="shared" si="27"/>
        <v>0.3</v>
      </c>
      <c r="N78" s="52">
        <f t="shared" si="28"/>
        <v>0.3</v>
      </c>
      <c r="O78" s="55">
        <f t="shared" si="29"/>
        <v>0</v>
      </c>
      <c r="P78" s="55">
        <f t="shared" si="30"/>
        <v>0</v>
      </c>
      <c r="Q78" s="402">
        <f t="shared" si="9"/>
        <v>0</v>
      </c>
      <c r="R78" s="403">
        <f t="shared" si="10"/>
        <v>0</v>
      </c>
      <c r="S78" s="350">
        <f t="shared" si="31"/>
        <v>0</v>
      </c>
      <c r="T78" s="349">
        <f t="shared" si="32"/>
        <v>0</v>
      </c>
      <c r="U78" s="344">
        <f t="shared" si="33"/>
        <v>0</v>
      </c>
      <c r="V78" s="344">
        <f t="shared" si="34"/>
        <v>0</v>
      </c>
      <c r="W78" s="345">
        <f t="shared" si="35"/>
        <v>0</v>
      </c>
      <c r="X78" s="345">
        <f t="shared" si="36"/>
        <v>0</v>
      </c>
      <c r="Y78" s="346">
        <f t="shared" si="20"/>
        <v>0</v>
      </c>
      <c r="Z78" s="346">
        <f t="shared" si="21"/>
        <v>0</v>
      </c>
      <c r="AA78" s="347">
        <f t="shared" si="22"/>
        <v>0</v>
      </c>
      <c r="AB78" s="390">
        <f t="shared" si="23"/>
        <v>0</v>
      </c>
      <c r="AC78" s="348">
        <f t="shared" si="24"/>
        <v>0</v>
      </c>
      <c r="AD78" s="341">
        <f t="shared" si="37"/>
        <v>0</v>
      </c>
      <c r="AE78" s="348">
        <f t="shared" si="38"/>
        <v>0</v>
      </c>
      <c r="AF78" s="341">
        <f t="shared" si="39"/>
        <v>0</v>
      </c>
      <c r="AG78" s="348">
        <f t="shared" si="25"/>
        <v>0</v>
      </c>
      <c r="AH78" s="101"/>
    </row>
    <row r="79" spans="1:34" x14ac:dyDescent="0.3">
      <c r="A79" s="90">
        <v>47</v>
      </c>
      <c r="B79" s="108"/>
      <c r="C79" s="108" t="s">
        <v>29</v>
      </c>
      <c r="D79" s="67">
        <v>0</v>
      </c>
      <c r="E79" s="67">
        <v>0</v>
      </c>
      <c r="F79" s="416">
        <f t="shared" si="26"/>
        <v>0</v>
      </c>
      <c r="G79" s="211">
        <v>0</v>
      </c>
      <c r="H79" s="91">
        <f t="shared" si="3"/>
        <v>0.3</v>
      </c>
      <c r="I79" s="48">
        <v>1</v>
      </c>
      <c r="J79" s="91">
        <f t="shared" si="4"/>
        <v>0</v>
      </c>
      <c r="K79" s="50"/>
      <c r="L79" s="50"/>
      <c r="M79" s="52">
        <f t="shared" si="27"/>
        <v>0.3</v>
      </c>
      <c r="N79" s="52">
        <f t="shared" si="28"/>
        <v>0.3</v>
      </c>
      <c r="O79" s="55">
        <f t="shared" si="29"/>
        <v>0</v>
      </c>
      <c r="P79" s="55">
        <f t="shared" si="30"/>
        <v>0</v>
      </c>
      <c r="Q79" s="402">
        <f t="shared" si="9"/>
        <v>0</v>
      </c>
      <c r="R79" s="403">
        <f t="shared" si="10"/>
        <v>0</v>
      </c>
      <c r="S79" s="350">
        <f t="shared" si="31"/>
        <v>0</v>
      </c>
      <c r="T79" s="349">
        <f t="shared" si="32"/>
        <v>0</v>
      </c>
      <c r="U79" s="344">
        <f t="shared" si="33"/>
        <v>0</v>
      </c>
      <c r="V79" s="344">
        <f t="shared" si="34"/>
        <v>0</v>
      </c>
      <c r="W79" s="345">
        <f t="shared" si="35"/>
        <v>0</v>
      </c>
      <c r="X79" s="345">
        <f t="shared" si="36"/>
        <v>0</v>
      </c>
      <c r="Y79" s="346">
        <f t="shared" si="20"/>
        <v>0</v>
      </c>
      <c r="Z79" s="346">
        <f t="shared" si="21"/>
        <v>0</v>
      </c>
      <c r="AA79" s="347">
        <f t="shared" si="22"/>
        <v>0</v>
      </c>
      <c r="AB79" s="390">
        <f t="shared" si="23"/>
        <v>0</v>
      </c>
      <c r="AC79" s="348">
        <f t="shared" si="24"/>
        <v>0</v>
      </c>
      <c r="AD79" s="341">
        <f t="shared" si="37"/>
        <v>0</v>
      </c>
      <c r="AE79" s="348">
        <f t="shared" si="38"/>
        <v>0</v>
      </c>
      <c r="AF79" s="341">
        <f t="shared" si="39"/>
        <v>0</v>
      </c>
      <c r="AG79" s="348">
        <f t="shared" si="25"/>
        <v>0</v>
      </c>
      <c r="AH79" s="101"/>
    </row>
    <row r="80" spans="1:34" x14ac:dyDescent="0.3">
      <c r="A80" s="90">
        <v>48</v>
      </c>
      <c r="B80" s="108"/>
      <c r="C80" s="108" t="s">
        <v>29</v>
      </c>
      <c r="D80" s="67">
        <v>0</v>
      </c>
      <c r="E80" s="67">
        <v>0</v>
      </c>
      <c r="F80" s="416">
        <f t="shared" si="26"/>
        <v>0</v>
      </c>
      <c r="G80" s="211">
        <v>0</v>
      </c>
      <c r="H80" s="91">
        <f t="shared" si="3"/>
        <v>0.3</v>
      </c>
      <c r="I80" s="48">
        <v>1</v>
      </c>
      <c r="J80" s="91">
        <f t="shared" si="4"/>
        <v>0</v>
      </c>
      <c r="K80" s="50"/>
      <c r="L80" s="50"/>
      <c r="M80" s="52">
        <f t="shared" si="27"/>
        <v>0.3</v>
      </c>
      <c r="N80" s="52">
        <f t="shared" si="28"/>
        <v>0.3</v>
      </c>
      <c r="O80" s="55">
        <f t="shared" si="29"/>
        <v>0</v>
      </c>
      <c r="P80" s="55">
        <f t="shared" si="30"/>
        <v>0</v>
      </c>
      <c r="Q80" s="402">
        <f t="shared" si="9"/>
        <v>0</v>
      </c>
      <c r="R80" s="403">
        <f t="shared" si="10"/>
        <v>0</v>
      </c>
      <c r="S80" s="350">
        <f t="shared" si="31"/>
        <v>0</v>
      </c>
      <c r="T80" s="349">
        <f t="shared" si="32"/>
        <v>0</v>
      </c>
      <c r="U80" s="344">
        <f t="shared" si="33"/>
        <v>0</v>
      </c>
      <c r="V80" s="344">
        <f t="shared" si="34"/>
        <v>0</v>
      </c>
      <c r="W80" s="345">
        <f t="shared" si="35"/>
        <v>0</v>
      </c>
      <c r="X80" s="345">
        <f t="shared" si="36"/>
        <v>0</v>
      </c>
      <c r="Y80" s="346">
        <f t="shared" si="20"/>
        <v>0</v>
      </c>
      <c r="Z80" s="346">
        <f t="shared" si="21"/>
        <v>0</v>
      </c>
      <c r="AA80" s="347">
        <f t="shared" si="22"/>
        <v>0</v>
      </c>
      <c r="AB80" s="390">
        <f t="shared" si="23"/>
        <v>0</v>
      </c>
      <c r="AC80" s="348">
        <f t="shared" si="24"/>
        <v>0</v>
      </c>
      <c r="AD80" s="341">
        <f t="shared" si="37"/>
        <v>0</v>
      </c>
      <c r="AE80" s="348">
        <f t="shared" si="38"/>
        <v>0</v>
      </c>
      <c r="AF80" s="341">
        <f t="shared" si="39"/>
        <v>0</v>
      </c>
      <c r="AG80" s="348">
        <f t="shared" si="25"/>
        <v>0</v>
      </c>
      <c r="AH80" s="101"/>
    </row>
    <row r="81" spans="1:34" x14ac:dyDescent="0.3">
      <c r="A81" s="90">
        <v>49</v>
      </c>
      <c r="B81" s="108"/>
      <c r="C81" s="108" t="s">
        <v>29</v>
      </c>
      <c r="D81" s="67">
        <v>0</v>
      </c>
      <c r="E81" s="67">
        <v>0</v>
      </c>
      <c r="F81" s="416">
        <f t="shared" si="26"/>
        <v>0</v>
      </c>
      <c r="G81" s="211">
        <v>0</v>
      </c>
      <c r="H81" s="91">
        <f t="shared" si="3"/>
        <v>0.3</v>
      </c>
      <c r="I81" s="48">
        <v>1</v>
      </c>
      <c r="J81" s="91">
        <f t="shared" si="4"/>
        <v>0</v>
      </c>
      <c r="K81" s="50"/>
      <c r="L81" s="50"/>
      <c r="M81" s="52">
        <f t="shared" si="27"/>
        <v>0.3</v>
      </c>
      <c r="N81" s="52">
        <f t="shared" si="28"/>
        <v>0.3</v>
      </c>
      <c r="O81" s="55">
        <f t="shared" si="29"/>
        <v>0</v>
      </c>
      <c r="P81" s="55">
        <f t="shared" si="30"/>
        <v>0</v>
      </c>
      <c r="Q81" s="402">
        <f t="shared" si="9"/>
        <v>0</v>
      </c>
      <c r="R81" s="403">
        <f t="shared" si="10"/>
        <v>0</v>
      </c>
      <c r="S81" s="350">
        <f t="shared" si="31"/>
        <v>0</v>
      </c>
      <c r="T81" s="349">
        <f t="shared" si="32"/>
        <v>0</v>
      </c>
      <c r="U81" s="344">
        <f t="shared" si="33"/>
        <v>0</v>
      </c>
      <c r="V81" s="344">
        <f t="shared" si="34"/>
        <v>0</v>
      </c>
      <c r="W81" s="345">
        <f t="shared" si="35"/>
        <v>0</v>
      </c>
      <c r="X81" s="345">
        <f t="shared" si="36"/>
        <v>0</v>
      </c>
      <c r="Y81" s="346">
        <f t="shared" si="20"/>
        <v>0</v>
      </c>
      <c r="Z81" s="346">
        <f t="shared" si="21"/>
        <v>0</v>
      </c>
      <c r="AA81" s="347">
        <f t="shared" si="22"/>
        <v>0</v>
      </c>
      <c r="AB81" s="390">
        <f t="shared" si="23"/>
        <v>0</v>
      </c>
      <c r="AC81" s="348">
        <f t="shared" si="24"/>
        <v>0</v>
      </c>
      <c r="AD81" s="341">
        <f t="shared" si="37"/>
        <v>0</v>
      </c>
      <c r="AE81" s="348">
        <f t="shared" si="38"/>
        <v>0</v>
      </c>
      <c r="AF81" s="341">
        <f t="shared" si="39"/>
        <v>0</v>
      </c>
      <c r="AG81" s="348">
        <f t="shared" si="25"/>
        <v>0</v>
      </c>
      <c r="AH81" s="101"/>
    </row>
    <row r="82" spans="1:34" x14ac:dyDescent="0.3">
      <c r="A82" s="90">
        <v>50</v>
      </c>
      <c r="B82" s="108"/>
      <c r="C82" s="108" t="s">
        <v>29</v>
      </c>
      <c r="D82" s="67">
        <v>0</v>
      </c>
      <c r="E82" s="67">
        <v>0</v>
      </c>
      <c r="F82" s="416">
        <f t="shared" si="26"/>
        <v>0</v>
      </c>
      <c r="G82" s="211">
        <v>0</v>
      </c>
      <c r="H82" s="91">
        <f t="shared" si="3"/>
        <v>0.3</v>
      </c>
      <c r="I82" s="48">
        <v>1</v>
      </c>
      <c r="J82" s="91">
        <f t="shared" si="4"/>
        <v>0</v>
      </c>
      <c r="K82" s="50"/>
      <c r="L82" s="50"/>
      <c r="M82" s="52">
        <f t="shared" si="27"/>
        <v>0.3</v>
      </c>
      <c r="N82" s="52">
        <f t="shared" si="28"/>
        <v>0.3</v>
      </c>
      <c r="O82" s="55">
        <f t="shared" si="29"/>
        <v>0</v>
      </c>
      <c r="P82" s="55">
        <f t="shared" si="30"/>
        <v>0</v>
      </c>
      <c r="Q82" s="402">
        <f t="shared" si="9"/>
        <v>0</v>
      </c>
      <c r="R82" s="403">
        <f t="shared" si="10"/>
        <v>0</v>
      </c>
      <c r="S82" s="350">
        <f t="shared" si="31"/>
        <v>0</v>
      </c>
      <c r="T82" s="349">
        <f t="shared" si="32"/>
        <v>0</v>
      </c>
      <c r="U82" s="344">
        <f t="shared" si="33"/>
        <v>0</v>
      </c>
      <c r="V82" s="344">
        <f t="shared" si="34"/>
        <v>0</v>
      </c>
      <c r="W82" s="345">
        <f t="shared" si="35"/>
        <v>0</v>
      </c>
      <c r="X82" s="345">
        <f t="shared" si="36"/>
        <v>0</v>
      </c>
      <c r="Y82" s="346">
        <f t="shared" si="20"/>
        <v>0</v>
      </c>
      <c r="Z82" s="346">
        <f t="shared" si="21"/>
        <v>0</v>
      </c>
      <c r="AA82" s="347">
        <f t="shared" si="22"/>
        <v>0</v>
      </c>
      <c r="AB82" s="390">
        <f t="shared" si="23"/>
        <v>0</v>
      </c>
      <c r="AC82" s="348">
        <f t="shared" si="24"/>
        <v>0</v>
      </c>
      <c r="AD82" s="341">
        <f t="shared" si="37"/>
        <v>0</v>
      </c>
      <c r="AE82" s="348">
        <f t="shared" si="38"/>
        <v>0</v>
      </c>
      <c r="AF82" s="341">
        <f t="shared" si="39"/>
        <v>0</v>
      </c>
      <c r="AG82" s="348">
        <f t="shared" si="25"/>
        <v>0</v>
      </c>
      <c r="AH82" s="101"/>
    </row>
    <row r="83" spans="1:34" x14ac:dyDescent="0.3">
      <c r="A83" s="90">
        <v>51</v>
      </c>
      <c r="B83" s="108"/>
      <c r="C83" s="108" t="s">
        <v>29</v>
      </c>
      <c r="D83" s="67">
        <v>0</v>
      </c>
      <c r="E83" s="67">
        <v>0</v>
      </c>
      <c r="F83" s="416">
        <f t="shared" si="26"/>
        <v>0</v>
      </c>
      <c r="G83" s="211">
        <v>0</v>
      </c>
      <c r="H83" s="91">
        <f t="shared" si="3"/>
        <v>0.3</v>
      </c>
      <c r="I83" s="48">
        <v>1</v>
      </c>
      <c r="J83" s="91">
        <f t="shared" si="4"/>
        <v>0</v>
      </c>
      <c r="K83" s="50"/>
      <c r="L83" s="50"/>
      <c r="M83" s="52">
        <f t="shared" si="27"/>
        <v>0.3</v>
      </c>
      <c r="N83" s="52">
        <f t="shared" si="28"/>
        <v>0.3</v>
      </c>
      <c r="O83" s="55">
        <f t="shared" si="29"/>
        <v>0</v>
      </c>
      <c r="P83" s="55">
        <f t="shared" si="30"/>
        <v>0</v>
      </c>
      <c r="Q83" s="402">
        <f t="shared" si="9"/>
        <v>0</v>
      </c>
      <c r="R83" s="403">
        <f t="shared" si="10"/>
        <v>0</v>
      </c>
      <c r="S83" s="350">
        <f t="shared" si="31"/>
        <v>0</v>
      </c>
      <c r="T83" s="349">
        <f t="shared" si="32"/>
        <v>0</v>
      </c>
      <c r="U83" s="344">
        <f t="shared" si="33"/>
        <v>0</v>
      </c>
      <c r="V83" s="344">
        <f t="shared" si="34"/>
        <v>0</v>
      </c>
      <c r="W83" s="345">
        <f t="shared" si="35"/>
        <v>0</v>
      </c>
      <c r="X83" s="345">
        <f t="shared" si="36"/>
        <v>0</v>
      </c>
      <c r="Y83" s="346">
        <f t="shared" si="20"/>
        <v>0</v>
      </c>
      <c r="Z83" s="346">
        <f t="shared" si="21"/>
        <v>0</v>
      </c>
      <c r="AA83" s="347">
        <f t="shared" si="22"/>
        <v>0</v>
      </c>
      <c r="AB83" s="390">
        <f t="shared" si="23"/>
        <v>0</v>
      </c>
      <c r="AC83" s="348">
        <f t="shared" si="24"/>
        <v>0</v>
      </c>
      <c r="AD83" s="341">
        <f t="shared" si="37"/>
        <v>0</v>
      </c>
      <c r="AE83" s="348">
        <f t="shared" si="38"/>
        <v>0</v>
      </c>
      <c r="AF83" s="341">
        <f t="shared" si="39"/>
        <v>0</v>
      </c>
      <c r="AG83" s="348">
        <f t="shared" si="25"/>
        <v>0</v>
      </c>
      <c r="AH83" s="101"/>
    </row>
    <row r="84" spans="1:34" x14ac:dyDescent="0.3">
      <c r="A84" s="90">
        <v>52</v>
      </c>
      <c r="B84" s="108"/>
      <c r="C84" s="108" t="s">
        <v>29</v>
      </c>
      <c r="D84" s="67">
        <v>0</v>
      </c>
      <c r="E84" s="67">
        <v>0</v>
      </c>
      <c r="F84" s="416">
        <f t="shared" si="26"/>
        <v>0</v>
      </c>
      <c r="G84" s="211">
        <v>0</v>
      </c>
      <c r="H84" s="91">
        <f t="shared" si="3"/>
        <v>0.3</v>
      </c>
      <c r="I84" s="48">
        <v>1</v>
      </c>
      <c r="J84" s="91">
        <f t="shared" si="4"/>
        <v>0</v>
      </c>
      <c r="K84" s="50"/>
      <c r="L84" s="50"/>
      <c r="M84" s="52">
        <f t="shared" si="27"/>
        <v>0.3</v>
      </c>
      <c r="N84" s="52">
        <f t="shared" si="28"/>
        <v>0.3</v>
      </c>
      <c r="O84" s="55">
        <f t="shared" si="29"/>
        <v>0</v>
      </c>
      <c r="P84" s="55">
        <f t="shared" si="30"/>
        <v>0</v>
      </c>
      <c r="Q84" s="402">
        <f t="shared" si="9"/>
        <v>0</v>
      </c>
      <c r="R84" s="403">
        <f t="shared" si="10"/>
        <v>0</v>
      </c>
      <c r="S84" s="350">
        <f t="shared" si="31"/>
        <v>0</v>
      </c>
      <c r="T84" s="349">
        <f t="shared" si="32"/>
        <v>0</v>
      </c>
      <c r="U84" s="344">
        <f t="shared" si="33"/>
        <v>0</v>
      </c>
      <c r="V84" s="344">
        <f t="shared" si="34"/>
        <v>0</v>
      </c>
      <c r="W84" s="345">
        <f t="shared" si="35"/>
        <v>0</v>
      </c>
      <c r="X84" s="345">
        <f t="shared" si="36"/>
        <v>0</v>
      </c>
      <c r="Y84" s="346">
        <f t="shared" si="20"/>
        <v>0</v>
      </c>
      <c r="Z84" s="346">
        <f t="shared" si="21"/>
        <v>0</v>
      </c>
      <c r="AA84" s="347">
        <f t="shared" si="22"/>
        <v>0</v>
      </c>
      <c r="AB84" s="390">
        <f t="shared" si="23"/>
        <v>0</v>
      </c>
      <c r="AC84" s="348">
        <f t="shared" si="24"/>
        <v>0</v>
      </c>
      <c r="AD84" s="341">
        <f t="shared" si="37"/>
        <v>0</v>
      </c>
      <c r="AE84" s="348">
        <f t="shared" si="38"/>
        <v>0</v>
      </c>
      <c r="AF84" s="341">
        <f t="shared" si="39"/>
        <v>0</v>
      </c>
      <c r="AG84" s="348">
        <f t="shared" si="25"/>
        <v>0</v>
      </c>
      <c r="AH84" s="101"/>
    </row>
    <row r="85" spans="1:34" x14ac:dyDescent="0.3">
      <c r="A85" s="90">
        <v>53</v>
      </c>
      <c r="B85" s="108"/>
      <c r="C85" s="108" t="s">
        <v>29</v>
      </c>
      <c r="D85" s="67">
        <v>0</v>
      </c>
      <c r="E85" s="67">
        <v>0</v>
      </c>
      <c r="F85" s="416">
        <f t="shared" si="26"/>
        <v>0</v>
      </c>
      <c r="G85" s="211">
        <v>0</v>
      </c>
      <c r="H85" s="91">
        <f t="shared" si="3"/>
        <v>0.3</v>
      </c>
      <c r="I85" s="48">
        <v>1</v>
      </c>
      <c r="J85" s="91">
        <f t="shared" si="4"/>
        <v>0</v>
      </c>
      <c r="K85" s="50"/>
      <c r="L85" s="50"/>
      <c r="M85" s="52">
        <f t="shared" si="27"/>
        <v>0.3</v>
      </c>
      <c r="N85" s="52">
        <f t="shared" si="28"/>
        <v>0.3</v>
      </c>
      <c r="O85" s="55">
        <f t="shared" si="29"/>
        <v>0</v>
      </c>
      <c r="P85" s="55">
        <f t="shared" si="30"/>
        <v>0</v>
      </c>
      <c r="Q85" s="402">
        <f t="shared" si="9"/>
        <v>0</v>
      </c>
      <c r="R85" s="403">
        <f t="shared" si="10"/>
        <v>0</v>
      </c>
      <c r="S85" s="350">
        <f t="shared" si="31"/>
        <v>0</v>
      </c>
      <c r="T85" s="349">
        <f t="shared" si="32"/>
        <v>0</v>
      </c>
      <c r="U85" s="344">
        <f t="shared" si="33"/>
        <v>0</v>
      </c>
      <c r="V85" s="344">
        <f t="shared" si="34"/>
        <v>0</v>
      </c>
      <c r="W85" s="345">
        <f t="shared" si="35"/>
        <v>0</v>
      </c>
      <c r="X85" s="345">
        <f t="shared" si="36"/>
        <v>0</v>
      </c>
      <c r="Y85" s="346">
        <f t="shared" si="20"/>
        <v>0</v>
      </c>
      <c r="Z85" s="346">
        <f t="shared" si="21"/>
        <v>0</v>
      </c>
      <c r="AA85" s="347">
        <f t="shared" si="22"/>
        <v>0</v>
      </c>
      <c r="AB85" s="390">
        <f t="shared" si="23"/>
        <v>0</v>
      </c>
      <c r="AC85" s="348">
        <f t="shared" si="24"/>
        <v>0</v>
      </c>
      <c r="AD85" s="341">
        <f t="shared" si="37"/>
        <v>0</v>
      </c>
      <c r="AE85" s="348">
        <f t="shared" si="38"/>
        <v>0</v>
      </c>
      <c r="AF85" s="341">
        <f t="shared" si="39"/>
        <v>0</v>
      </c>
      <c r="AG85" s="348">
        <f t="shared" si="25"/>
        <v>0</v>
      </c>
      <c r="AH85" s="101"/>
    </row>
    <row r="86" spans="1:34" x14ac:dyDescent="0.3">
      <c r="A86" s="90">
        <v>54</v>
      </c>
      <c r="B86" s="108"/>
      <c r="C86" s="108" t="s">
        <v>29</v>
      </c>
      <c r="D86" s="67">
        <v>0</v>
      </c>
      <c r="E86" s="67">
        <v>0</v>
      </c>
      <c r="F86" s="416">
        <f t="shared" si="26"/>
        <v>0</v>
      </c>
      <c r="G86" s="211">
        <v>0</v>
      </c>
      <c r="H86" s="91">
        <f t="shared" si="3"/>
        <v>0.3</v>
      </c>
      <c r="I86" s="48">
        <v>1</v>
      </c>
      <c r="J86" s="91">
        <f t="shared" si="4"/>
        <v>0</v>
      </c>
      <c r="K86" s="50"/>
      <c r="L86" s="50"/>
      <c r="M86" s="52">
        <f t="shared" si="27"/>
        <v>0.3</v>
      </c>
      <c r="N86" s="52">
        <f t="shared" si="28"/>
        <v>0.3</v>
      </c>
      <c r="O86" s="55">
        <f t="shared" si="29"/>
        <v>0</v>
      </c>
      <c r="P86" s="55">
        <f t="shared" si="30"/>
        <v>0</v>
      </c>
      <c r="Q86" s="402">
        <f t="shared" si="9"/>
        <v>0</v>
      </c>
      <c r="R86" s="403">
        <f t="shared" si="10"/>
        <v>0</v>
      </c>
      <c r="S86" s="350">
        <f t="shared" si="31"/>
        <v>0</v>
      </c>
      <c r="T86" s="349">
        <f t="shared" si="32"/>
        <v>0</v>
      </c>
      <c r="U86" s="344">
        <f t="shared" si="33"/>
        <v>0</v>
      </c>
      <c r="V86" s="344">
        <f t="shared" si="34"/>
        <v>0</v>
      </c>
      <c r="W86" s="345">
        <f t="shared" si="35"/>
        <v>0</v>
      </c>
      <c r="X86" s="345">
        <f t="shared" si="36"/>
        <v>0</v>
      </c>
      <c r="Y86" s="346">
        <f t="shared" si="20"/>
        <v>0</v>
      </c>
      <c r="Z86" s="346">
        <f t="shared" si="21"/>
        <v>0</v>
      </c>
      <c r="AA86" s="347">
        <f t="shared" si="22"/>
        <v>0</v>
      </c>
      <c r="AB86" s="390">
        <f t="shared" si="23"/>
        <v>0</v>
      </c>
      <c r="AC86" s="348">
        <f t="shared" si="24"/>
        <v>0</v>
      </c>
      <c r="AD86" s="341">
        <f t="shared" si="37"/>
        <v>0</v>
      </c>
      <c r="AE86" s="348">
        <f t="shared" si="38"/>
        <v>0</v>
      </c>
      <c r="AF86" s="341">
        <f t="shared" si="39"/>
        <v>0</v>
      </c>
      <c r="AG86" s="348">
        <f t="shared" si="25"/>
        <v>0</v>
      </c>
      <c r="AH86" s="101"/>
    </row>
    <row r="87" spans="1:34" x14ac:dyDescent="0.3">
      <c r="A87" s="90">
        <v>55</v>
      </c>
      <c r="B87" s="108"/>
      <c r="C87" s="108" t="s">
        <v>29</v>
      </c>
      <c r="D87" s="67">
        <v>0</v>
      </c>
      <c r="E87" s="67">
        <v>0</v>
      </c>
      <c r="F87" s="416">
        <f t="shared" si="26"/>
        <v>0</v>
      </c>
      <c r="G87" s="211">
        <v>0</v>
      </c>
      <c r="H87" s="91">
        <f t="shared" si="3"/>
        <v>0.3</v>
      </c>
      <c r="I87" s="48">
        <v>1</v>
      </c>
      <c r="J87" s="91">
        <f t="shared" si="4"/>
        <v>0</v>
      </c>
      <c r="K87" s="50"/>
      <c r="L87" s="50"/>
      <c r="M87" s="52">
        <f t="shared" si="27"/>
        <v>0.3</v>
      </c>
      <c r="N87" s="52">
        <f t="shared" si="28"/>
        <v>0.3</v>
      </c>
      <c r="O87" s="55">
        <f t="shared" si="29"/>
        <v>0</v>
      </c>
      <c r="P87" s="55">
        <f t="shared" si="30"/>
        <v>0</v>
      </c>
      <c r="Q87" s="402">
        <f t="shared" si="9"/>
        <v>0</v>
      </c>
      <c r="R87" s="403">
        <f t="shared" si="10"/>
        <v>0</v>
      </c>
      <c r="S87" s="350">
        <f t="shared" si="31"/>
        <v>0</v>
      </c>
      <c r="T87" s="349">
        <f t="shared" si="32"/>
        <v>0</v>
      </c>
      <c r="U87" s="344">
        <f t="shared" si="33"/>
        <v>0</v>
      </c>
      <c r="V87" s="344">
        <f t="shared" si="34"/>
        <v>0</v>
      </c>
      <c r="W87" s="345">
        <f t="shared" si="35"/>
        <v>0</v>
      </c>
      <c r="X87" s="345">
        <f t="shared" si="36"/>
        <v>0</v>
      </c>
      <c r="Y87" s="346">
        <f t="shared" si="20"/>
        <v>0</v>
      </c>
      <c r="Z87" s="346">
        <f t="shared" si="21"/>
        <v>0</v>
      </c>
      <c r="AA87" s="347">
        <f t="shared" si="22"/>
        <v>0</v>
      </c>
      <c r="AB87" s="390">
        <f t="shared" si="23"/>
        <v>0</v>
      </c>
      <c r="AC87" s="348">
        <f t="shared" si="24"/>
        <v>0</v>
      </c>
      <c r="AD87" s="341">
        <f t="shared" si="37"/>
        <v>0</v>
      </c>
      <c r="AE87" s="348">
        <f t="shared" si="38"/>
        <v>0</v>
      </c>
      <c r="AF87" s="341">
        <f t="shared" si="39"/>
        <v>0</v>
      </c>
      <c r="AG87" s="348">
        <f t="shared" si="25"/>
        <v>0</v>
      </c>
      <c r="AH87" s="101"/>
    </row>
    <row r="88" spans="1:34" x14ac:dyDescent="0.3">
      <c r="A88" s="90">
        <v>56</v>
      </c>
      <c r="B88" s="108"/>
      <c r="C88" s="108" t="s">
        <v>29</v>
      </c>
      <c r="D88" s="67">
        <v>0</v>
      </c>
      <c r="E88" s="67">
        <v>0</v>
      </c>
      <c r="F88" s="416">
        <f t="shared" si="26"/>
        <v>0</v>
      </c>
      <c r="G88" s="211">
        <v>0</v>
      </c>
      <c r="H88" s="91">
        <f t="shared" si="3"/>
        <v>0.3</v>
      </c>
      <c r="I88" s="48">
        <v>1</v>
      </c>
      <c r="J88" s="91">
        <f t="shared" si="4"/>
        <v>0</v>
      </c>
      <c r="K88" s="50"/>
      <c r="L88" s="50"/>
      <c r="M88" s="52">
        <f t="shared" si="27"/>
        <v>0.3</v>
      </c>
      <c r="N88" s="52">
        <f t="shared" si="28"/>
        <v>0.3</v>
      </c>
      <c r="O88" s="55">
        <f t="shared" si="29"/>
        <v>0</v>
      </c>
      <c r="P88" s="55">
        <f t="shared" si="30"/>
        <v>0</v>
      </c>
      <c r="Q88" s="402">
        <f t="shared" si="9"/>
        <v>0</v>
      </c>
      <c r="R88" s="403">
        <f t="shared" si="10"/>
        <v>0</v>
      </c>
      <c r="S88" s="350">
        <f t="shared" si="31"/>
        <v>0</v>
      </c>
      <c r="T88" s="349">
        <f t="shared" si="32"/>
        <v>0</v>
      </c>
      <c r="U88" s="344">
        <f t="shared" si="33"/>
        <v>0</v>
      </c>
      <c r="V88" s="344">
        <f t="shared" si="34"/>
        <v>0</v>
      </c>
      <c r="W88" s="345">
        <f t="shared" si="35"/>
        <v>0</v>
      </c>
      <c r="X88" s="345">
        <f t="shared" si="36"/>
        <v>0</v>
      </c>
      <c r="Y88" s="346">
        <f t="shared" si="20"/>
        <v>0</v>
      </c>
      <c r="Z88" s="346">
        <f t="shared" si="21"/>
        <v>0</v>
      </c>
      <c r="AA88" s="347">
        <f t="shared" si="22"/>
        <v>0</v>
      </c>
      <c r="AB88" s="390">
        <f t="shared" si="23"/>
        <v>0</v>
      </c>
      <c r="AC88" s="348">
        <f t="shared" si="24"/>
        <v>0</v>
      </c>
      <c r="AD88" s="341">
        <f t="shared" si="37"/>
        <v>0</v>
      </c>
      <c r="AE88" s="348">
        <f t="shared" si="38"/>
        <v>0</v>
      </c>
      <c r="AF88" s="341">
        <f t="shared" si="39"/>
        <v>0</v>
      </c>
      <c r="AG88" s="348">
        <f t="shared" si="25"/>
        <v>0</v>
      </c>
      <c r="AH88" s="101"/>
    </row>
    <row r="89" spans="1:34" x14ac:dyDescent="0.3">
      <c r="A89" s="90">
        <v>57</v>
      </c>
      <c r="B89" s="108"/>
      <c r="C89" s="108" t="s">
        <v>29</v>
      </c>
      <c r="D89" s="67">
        <v>0</v>
      </c>
      <c r="E89" s="67">
        <v>0</v>
      </c>
      <c r="F89" s="416">
        <f t="shared" si="26"/>
        <v>0</v>
      </c>
      <c r="G89" s="211">
        <v>0</v>
      </c>
      <c r="H89" s="91">
        <f t="shared" si="3"/>
        <v>0.3</v>
      </c>
      <c r="I89" s="48">
        <v>1</v>
      </c>
      <c r="J89" s="91">
        <f t="shared" si="4"/>
        <v>0</v>
      </c>
      <c r="K89" s="50"/>
      <c r="L89" s="50"/>
      <c r="M89" s="52">
        <f t="shared" si="27"/>
        <v>0.3</v>
      </c>
      <c r="N89" s="52">
        <f t="shared" si="28"/>
        <v>0.3</v>
      </c>
      <c r="O89" s="55">
        <f t="shared" si="29"/>
        <v>0</v>
      </c>
      <c r="P89" s="55">
        <f t="shared" si="30"/>
        <v>0</v>
      </c>
      <c r="Q89" s="402">
        <f t="shared" si="9"/>
        <v>0</v>
      </c>
      <c r="R89" s="403">
        <f t="shared" si="10"/>
        <v>0</v>
      </c>
      <c r="S89" s="350">
        <f t="shared" si="31"/>
        <v>0</v>
      </c>
      <c r="T89" s="349">
        <f t="shared" si="32"/>
        <v>0</v>
      </c>
      <c r="U89" s="344">
        <f t="shared" si="33"/>
        <v>0</v>
      </c>
      <c r="V89" s="344">
        <f t="shared" si="34"/>
        <v>0</v>
      </c>
      <c r="W89" s="345">
        <f t="shared" si="35"/>
        <v>0</v>
      </c>
      <c r="X89" s="345">
        <f t="shared" si="36"/>
        <v>0</v>
      </c>
      <c r="Y89" s="346">
        <f t="shared" si="20"/>
        <v>0</v>
      </c>
      <c r="Z89" s="346">
        <f t="shared" si="21"/>
        <v>0</v>
      </c>
      <c r="AA89" s="347">
        <f t="shared" si="22"/>
        <v>0</v>
      </c>
      <c r="AB89" s="390">
        <f t="shared" si="23"/>
        <v>0</v>
      </c>
      <c r="AC89" s="348">
        <f t="shared" si="24"/>
        <v>0</v>
      </c>
      <c r="AD89" s="341">
        <f t="shared" si="37"/>
        <v>0</v>
      </c>
      <c r="AE89" s="348">
        <f t="shared" si="38"/>
        <v>0</v>
      </c>
      <c r="AF89" s="341">
        <f t="shared" si="39"/>
        <v>0</v>
      </c>
      <c r="AG89" s="348">
        <f t="shared" si="25"/>
        <v>0</v>
      </c>
      <c r="AH89" s="101"/>
    </row>
    <row r="90" spans="1:34" x14ac:dyDescent="0.3">
      <c r="A90" s="90">
        <v>58</v>
      </c>
      <c r="B90" s="108"/>
      <c r="C90" s="108" t="s">
        <v>29</v>
      </c>
      <c r="D90" s="67">
        <v>0</v>
      </c>
      <c r="E90" s="67">
        <v>0</v>
      </c>
      <c r="F90" s="416">
        <f t="shared" si="26"/>
        <v>0</v>
      </c>
      <c r="G90" s="211">
        <v>0</v>
      </c>
      <c r="H90" s="91">
        <f t="shared" si="3"/>
        <v>0.3</v>
      </c>
      <c r="I90" s="48">
        <v>1</v>
      </c>
      <c r="J90" s="91">
        <f t="shared" si="4"/>
        <v>0</v>
      </c>
      <c r="K90" s="50"/>
      <c r="L90" s="50"/>
      <c r="M90" s="52">
        <f t="shared" si="27"/>
        <v>0.3</v>
      </c>
      <c r="N90" s="52">
        <f t="shared" si="28"/>
        <v>0.3</v>
      </c>
      <c r="O90" s="55">
        <f t="shared" si="29"/>
        <v>0</v>
      </c>
      <c r="P90" s="55">
        <f t="shared" si="30"/>
        <v>0</v>
      </c>
      <c r="Q90" s="402">
        <f t="shared" si="9"/>
        <v>0</v>
      </c>
      <c r="R90" s="403">
        <f t="shared" si="10"/>
        <v>0</v>
      </c>
      <c r="S90" s="350">
        <f t="shared" si="31"/>
        <v>0</v>
      </c>
      <c r="T90" s="349">
        <f t="shared" si="32"/>
        <v>0</v>
      </c>
      <c r="U90" s="344">
        <f t="shared" si="33"/>
        <v>0</v>
      </c>
      <c r="V90" s="344">
        <f t="shared" si="34"/>
        <v>0</v>
      </c>
      <c r="W90" s="345">
        <f t="shared" si="35"/>
        <v>0</v>
      </c>
      <c r="X90" s="345">
        <f t="shared" si="36"/>
        <v>0</v>
      </c>
      <c r="Y90" s="346">
        <f t="shared" si="20"/>
        <v>0</v>
      </c>
      <c r="Z90" s="346">
        <f t="shared" si="21"/>
        <v>0</v>
      </c>
      <c r="AA90" s="347">
        <f t="shared" si="22"/>
        <v>0</v>
      </c>
      <c r="AB90" s="390">
        <f t="shared" si="23"/>
        <v>0</v>
      </c>
      <c r="AC90" s="348">
        <f t="shared" si="24"/>
        <v>0</v>
      </c>
      <c r="AD90" s="341">
        <f t="shared" si="37"/>
        <v>0</v>
      </c>
      <c r="AE90" s="348">
        <f t="shared" si="38"/>
        <v>0</v>
      </c>
      <c r="AF90" s="341">
        <f t="shared" si="39"/>
        <v>0</v>
      </c>
      <c r="AG90" s="348">
        <f t="shared" si="25"/>
        <v>0</v>
      </c>
      <c r="AH90" s="101"/>
    </row>
    <row r="91" spans="1:34" x14ac:dyDescent="0.3">
      <c r="A91" s="90">
        <v>59</v>
      </c>
      <c r="B91" s="108"/>
      <c r="C91" s="108" t="s">
        <v>29</v>
      </c>
      <c r="D91" s="67">
        <v>0</v>
      </c>
      <c r="E91" s="67">
        <v>0</v>
      </c>
      <c r="F91" s="416">
        <f t="shared" si="26"/>
        <v>0</v>
      </c>
      <c r="G91" s="211">
        <v>0</v>
      </c>
      <c r="H91" s="91">
        <f t="shared" si="3"/>
        <v>0.3</v>
      </c>
      <c r="I91" s="48">
        <v>1</v>
      </c>
      <c r="J91" s="91">
        <f t="shared" si="4"/>
        <v>0</v>
      </c>
      <c r="K91" s="50"/>
      <c r="L91" s="50"/>
      <c r="M91" s="52">
        <f t="shared" si="27"/>
        <v>0.3</v>
      </c>
      <c r="N91" s="52">
        <f t="shared" si="28"/>
        <v>0.3</v>
      </c>
      <c r="O91" s="55">
        <f t="shared" si="29"/>
        <v>0</v>
      </c>
      <c r="P91" s="55">
        <f t="shared" si="30"/>
        <v>0</v>
      </c>
      <c r="Q91" s="402">
        <f t="shared" si="9"/>
        <v>0</v>
      </c>
      <c r="R91" s="403">
        <f t="shared" si="10"/>
        <v>0</v>
      </c>
      <c r="S91" s="350">
        <f t="shared" si="31"/>
        <v>0</v>
      </c>
      <c r="T91" s="349">
        <f t="shared" si="32"/>
        <v>0</v>
      </c>
      <c r="U91" s="344">
        <f t="shared" si="33"/>
        <v>0</v>
      </c>
      <c r="V91" s="344">
        <f t="shared" si="34"/>
        <v>0</v>
      </c>
      <c r="W91" s="345">
        <f t="shared" si="35"/>
        <v>0</v>
      </c>
      <c r="X91" s="345">
        <f t="shared" si="36"/>
        <v>0</v>
      </c>
      <c r="Y91" s="346">
        <f t="shared" si="20"/>
        <v>0</v>
      </c>
      <c r="Z91" s="346">
        <f t="shared" si="21"/>
        <v>0</v>
      </c>
      <c r="AA91" s="347">
        <f t="shared" si="22"/>
        <v>0</v>
      </c>
      <c r="AB91" s="390">
        <f t="shared" si="23"/>
        <v>0</v>
      </c>
      <c r="AC91" s="348">
        <f t="shared" si="24"/>
        <v>0</v>
      </c>
      <c r="AD91" s="341">
        <f t="shared" si="37"/>
        <v>0</v>
      </c>
      <c r="AE91" s="348">
        <f t="shared" si="38"/>
        <v>0</v>
      </c>
      <c r="AF91" s="341">
        <f t="shared" si="39"/>
        <v>0</v>
      </c>
      <c r="AG91" s="348">
        <f t="shared" si="25"/>
        <v>0</v>
      </c>
      <c r="AH91" s="101"/>
    </row>
    <row r="92" spans="1:34" x14ac:dyDescent="0.3">
      <c r="A92" s="90">
        <v>60</v>
      </c>
      <c r="B92" s="108"/>
      <c r="C92" s="108" t="s">
        <v>29</v>
      </c>
      <c r="D92" s="67">
        <v>0</v>
      </c>
      <c r="E92" s="67">
        <v>0</v>
      </c>
      <c r="F92" s="416">
        <f t="shared" si="26"/>
        <v>0</v>
      </c>
      <c r="G92" s="211">
        <v>0</v>
      </c>
      <c r="H92" s="91">
        <f t="shared" si="3"/>
        <v>0.3</v>
      </c>
      <c r="I92" s="48">
        <v>1</v>
      </c>
      <c r="J92" s="91">
        <f t="shared" si="4"/>
        <v>0</v>
      </c>
      <c r="K92" s="50"/>
      <c r="L92" s="50"/>
      <c r="M92" s="52">
        <f t="shared" si="27"/>
        <v>0.3</v>
      </c>
      <c r="N92" s="52">
        <f t="shared" si="28"/>
        <v>0.3</v>
      </c>
      <c r="O92" s="55">
        <f t="shared" si="29"/>
        <v>0</v>
      </c>
      <c r="P92" s="55">
        <f t="shared" si="30"/>
        <v>0</v>
      </c>
      <c r="Q92" s="402">
        <f t="shared" si="9"/>
        <v>0</v>
      </c>
      <c r="R92" s="403">
        <f t="shared" si="10"/>
        <v>0</v>
      </c>
      <c r="S92" s="350">
        <f t="shared" si="31"/>
        <v>0</v>
      </c>
      <c r="T92" s="349">
        <f t="shared" si="32"/>
        <v>0</v>
      </c>
      <c r="U92" s="344">
        <f t="shared" si="33"/>
        <v>0</v>
      </c>
      <c r="V92" s="344">
        <f t="shared" si="34"/>
        <v>0</v>
      </c>
      <c r="W92" s="345">
        <f t="shared" si="35"/>
        <v>0</v>
      </c>
      <c r="X92" s="345">
        <f t="shared" si="36"/>
        <v>0</v>
      </c>
      <c r="Y92" s="346">
        <f t="shared" si="20"/>
        <v>0</v>
      </c>
      <c r="Z92" s="346">
        <f t="shared" si="21"/>
        <v>0</v>
      </c>
      <c r="AA92" s="347">
        <f t="shared" si="22"/>
        <v>0</v>
      </c>
      <c r="AB92" s="390">
        <f t="shared" si="23"/>
        <v>0</v>
      </c>
      <c r="AC92" s="348">
        <f t="shared" si="24"/>
        <v>0</v>
      </c>
      <c r="AD92" s="341">
        <f t="shared" si="37"/>
        <v>0</v>
      </c>
      <c r="AE92" s="348">
        <f t="shared" si="38"/>
        <v>0</v>
      </c>
      <c r="AF92" s="341">
        <f t="shared" si="39"/>
        <v>0</v>
      </c>
      <c r="AG92" s="348">
        <f t="shared" si="25"/>
        <v>0</v>
      </c>
      <c r="AH92" s="101"/>
    </row>
    <row r="93" spans="1:34" x14ac:dyDescent="0.3">
      <c r="A93" s="90">
        <v>61</v>
      </c>
      <c r="B93" s="108"/>
      <c r="C93" s="108" t="s">
        <v>29</v>
      </c>
      <c r="D93" s="67">
        <v>0</v>
      </c>
      <c r="E93" s="67">
        <v>0</v>
      </c>
      <c r="F93" s="416">
        <f t="shared" si="26"/>
        <v>0</v>
      </c>
      <c r="G93" s="211">
        <v>0</v>
      </c>
      <c r="H93" s="91">
        <f t="shared" si="3"/>
        <v>0.3</v>
      </c>
      <c r="I93" s="48">
        <v>1</v>
      </c>
      <c r="J93" s="91">
        <f t="shared" si="4"/>
        <v>0</v>
      </c>
      <c r="K93" s="50"/>
      <c r="L93" s="50"/>
      <c r="M93" s="52">
        <f t="shared" si="27"/>
        <v>0.3</v>
      </c>
      <c r="N93" s="52">
        <f t="shared" si="28"/>
        <v>0.3</v>
      </c>
      <c r="O93" s="55">
        <f t="shared" si="29"/>
        <v>0</v>
      </c>
      <c r="P93" s="55">
        <f t="shared" si="30"/>
        <v>0</v>
      </c>
      <c r="Q93" s="402">
        <f t="shared" si="9"/>
        <v>0</v>
      </c>
      <c r="R93" s="403">
        <f t="shared" si="10"/>
        <v>0</v>
      </c>
      <c r="S93" s="350">
        <f t="shared" si="31"/>
        <v>0</v>
      </c>
      <c r="T93" s="349">
        <f t="shared" si="32"/>
        <v>0</v>
      </c>
      <c r="U93" s="344">
        <f t="shared" si="33"/>
        <v>0</v>
      </c>
      <c r="V93" s="344">
        <f t="shared" si="34"/>
        <v>0</v>
      </c>
      <c r="W93" s="345">
        <f t="shared" si="35"/>
        <v>0</v>
      </c>
      <c r="X93" s="345">
        <f t="shared" si="36"/>
        <v>0</v>
      </c>
      <c r="Y93" s="346">
        <f t="shared" si="20"/>
        <v>0</v>
      </c>
      <c r="Z93" s="346">
        <f t="shared" si="21"/>
        <v>0</v>
      </c>
      <c r="AA93" s="347">
        <f t="shared" si="22"/>
        <v>0</v>
      </c>
      <c r="AB93" s="390">
        <f t="shared" si="23"/>
        <v>0</v>
      </c>
      <c r="AC93" s="348">
        <f t="shared" si="24"/>
        <v>0</v>
      </c>
      <c r="AD93" s="341">
        <f t="shared" si="37"/>
        <v>0</v>
      </c>
      <c r="AE93" s="348">
        <f t="shared" si="38"/>
        <v>0</v>
      </c>
      <c r="AF93" s="341">
        <f t="shared" si="39"/>
        <v>0</v>
      </c>
      <c r="AG93" s="348">
        <f t="shared" si="25"/>
        <v>0</v>
      </c>
      <c r="AH93" s="101"/>
    </row>
    <row r="94" spans="1:34" x14ac:dyDescent="0.3">
      <c r="A94" s="90">
        <v>62</v>
      </c>
      <c r="B94" s="108"/>
      <c r="C94" s="108" t="s">
        <v>29</v>
      </c>
      <c r="D94" s="67">
        <v>0</v>
      </c>
      <c r="E94" s="67">
        <v>0</v>
      </c>
      <c r="F94" s="416">
        <f t="shared" si="26"/>
        <v>0</v>
      </c>
      <c r="G94" s="211">
        <v>0</v>
      </c>
      <c r="H94" s="91">
        <f t="shared" si="3"/>
        <v>0.3</v>
      </c>
      <c r="I94" s="48">
        <v>1</v>
      </c>
      <c r="J94" s="91">
        <f t="shared" si="4"/>
        <v>0</v>
      </c>
      <c r="K94" s="50"/>
      <c r="L94" s="50"/>
      <c r="M94" s="52">
        <f t="shared" si="27"/>
        <v>0.3</v>
      </c>
      <c r="N94" s="52">
        <f t="shared" si="28"/>
        <v>0.3</v>
      </c>
      <c r="O94" s="55">
        <f t="shared" si="29"/>
        <v>0</v>
      </c>
      <c r="P94" s="55">
        <f t="shared" si="30"/>
        <v>0</v>
      </c>
      <c r="Q94" s="402">
        <f t="shared" si="9"/>
        <v>0</v>
      </c>
      <c r="R94" s="403">
        <f t="shared" si="10"/>
        <v>0</v>
      </c>
      <c r="S94" s="350">
        <f t="shared" si="31"/>
        <v>0</v>
      </c>
      <c r="T94" s="349">
        <f t="shared" si="32"/>
        <v>0</v>
      </c>
      <c r="U94" s="344">
        <f t="shared" si="33"/>
        <v>0</v>
      </c>
      <c r="V94" s="344">
        <f t="shared" si="34"/>
        <v>0</v>
      </c>
      <c r="W94" s="345">
        <f t="shared" si="35"/>
        <v>0</v>
      </c>
      <c r="X94" s="345">
        <f t="shared" si="36"/>
        <v>0</v>
      </c>
      <c r="Y94" s="346">
        <f t="shared" si="20"/>
        <v>0</v>
      </c>
      <c r="Z94" s="346">
        <f t="shared" si="21"/>
        <v>0</v>
      </c>
      <c r="AA94" s="347">
        <f t="shared" si="22"/>
        <v>0</v>
      </c>
      <c r="AB94" s="390">
        <f t="shared" si="23"/>
        <v>0</v>
      </c>
      <c r="AC94" s="348">
        <f t="shared" si="24"/>
        <v>0</v>
      </c>
      <c r="AD94" s="341">
        <f t="shared" si="37"/>
        <v>0</v>
      </c>
      <c r="AE94" s="348">
        <f t="shared" si="38"/>
        <v>0</v>
      </c>
      <c r="AF94" s="341">
        <f t="shared" si="39"/>
        <v>0</v>
      </c>
      <c r="AG94" s="348">
        <f t="shared" si="25"/>
        <v>0</v>
      </c>
      <c r="AH94" s="101"/>
    </row>
    <row r="95" spans="1:34" x14ac:dyDescent="0.3">
      <c r="A95" s="90">
        <v>63</v>
      </c>
      <c r="B95" s="108"/>
      <c r="C95" s="108" t="s">
        <v>29</v>
      </c>
      <c r="D95" s="67">
        <v>0</v>
      </c>
      <c r="E95" s="67">
        <v>0</v>
      </c>
      <c r="F95" s="416">
        <f t="shared" si="26"/>
        <v>0</v>
      </c>
      <c r="G95" s="211">
        <v>0</v>
      </c>
      <c r="H95" s="91">
        <f t="shared" si="3"/>
        <v>0.3</v>
      </c>
      <c r="I95" s="48">
        <v>1</v>
      </c>
      <c r="J95" s="91">
        <f t="shared" si="4"/>
        <v>0</v>
      </c>
      <c r="K95" s="50"/>
      <c r="L95" s="50"/>
      <c r="M95" s="52">
        <f t="shared" si="27"/>
        <v>0.3</v>
      </c>
      <c r="N95" s="52">
        <f t="shared" si="28"/>
        <v>0.3</v>
      </c>
      <c r="O95" s="55">
        <f t="shared" si="29"/>
        <v>0</v>
      </c>
      <c r="P95" s="55">
        <f t="shared" si="30"/>
        <v>0</v>
      </c>
      <c r="Q95" s="402">
        <f t="shared" si="9"/>
        <v>0</v>
      </c>
      <c r="R95" s="403">
        <f t="shared" si="10"/>
        <v>0</v>
      </c>
      <c r="S95" s="350">
        <f t="shared" si="31"/>
        <v>0</v>
      </c>
      <c r="T95" s="349">
        <f t="shared" si="32"/>
        <v>0</v>
      </c>
      <c r="U95" s="344">
        <f t="shared" si="33"/>
        <v>0</v>
      </c>
      <c r="V95" s="344">
        <f t="shared" si="34"/>
        <v>0</v>
      </c>
      <c r="W95" s="345">
        <f t="shared" si="35"/>
        <v>0</v>
      </c>
      <c r="X95" s="345">
        <f t="shared" si="36"/>
        <v>0</v>
      </c>
      <c r="Y95" s="346">
        <f t="shared" si="20"/>
        <v>0</v>
      </c>
      <c r="Z95" s="346">
        <f t="shared" si="21"/>
        <v>0</v>
      </c>
      <c r="AA95" s="347">
        <f t="shared" si="22"/>
        <v>0</v>
      </c>
      <c r="AB95" s="390">
        <f t="shared" si="23"/>
        <v>0</v>
      </c>
      <c r="AC95" s="348">
        <f t="shared" si="24"/>
        <v>0</v>
      </c>
      <c r="AD95" s="341">
        <f t="shared" si="37"/>
        <v>0</v>
      </c>
      <c r="AE95" s="348">
        <f t="shared" si="38"/>
        <v>0</v>
      </c>
      <c r="AF95" s="341">
        <f t="shared" si="39"/>
        <v>0</v>
      </c>
      <c r="AG95" s="348">
        <f t="shared" si="25"/>
        <v>0</v>
      </c>
      <c r="AH95" s="101"/>
    </row>
    <row r="96" spans="1:34" x14ac:dyDescent="0.3">
      <c r="A96" s="90">
        <v>64</v>
      </c>
      <c r="B96" s="108"/>
      <c r="C96" s="108" t="s">
        <v>29</v>
      </c>
      <c r="D96" s="67">
        <v>0</v>
      </c>
      <c r="E96" s="67">
        <v>0</v>
      </c>
      <c r="F96" s="416">
        <f t="shared" si="26"/>
        <v>0</v>
      </c>
      <c r="G96" s="211">
        <v>0</v>
      </c>
      <c r="H96" s="91">
        <f t="shared" si="3"/>
        <v>0.3</v>
      </c>
      <c r="I96" s="48">
        <v>1</v>
      </c>
      <c r="J96" s="91">
        <f t="shared" si="4"/>
        <v>0</v>
      </c>
      <c r="K96" s="50"/>
      <c r="L96" s="50"/>
      <c r="M96" s="52">
        <f t="shared" si="27"/>
        <v>0.3</v>
      </c>
      <c r="N96" s="52">
        <f t="shared" si="28"/>
        <v>0.3</v>
      </c>
      <c r="O96" s="55">
        <f t="shared" si="29"/>
        <v>0</v>
      </c>
      <c r="P96" s="55">
        <f t="shared" si="30"/>
        <v>0</v>
      </c>
      <c r="Q96" s="402">
        <f t="shared" si="9"/>
        <v>0</v>
      </c>
      <c r="R96" s="403">
        <f t="shared" si="10"/>
        <v>0</v>
      </c>
      <c r="S96" s="350">
        <f t="shared" si="31"/>
        <v>0</v>
      </c>
      <c r="T96" s="349">
        <f t="shared" si="32"/>
        <v>0</v>
      </c>
      <c r="U96" s="344">
        <f t="shared" si="33"/>
        <v>0</v>
      </c>
      <c r="V96" s="344">
        <f t="shared" si="34"/>
        <v>0</v>
      </c>
      <c r="W96" s="345">
        <f t="shared" si="35"/>
        <v>0</v>
      </c>
      <c r="X96" s="345">
        <f t="shared" si="36"/>
        <v>0</v>
      </c>
      <c r="Y96" s="346">
        <f t="shared" si="20"/>
        <v>0</v>
      </c>
      <c r="Z96" s="346">
        <f t="shared" si="21"/>
        <v>0</v>
      </c>
      <c r="AA96" s="347">
        <f t="shared" si="22"/>
        <v>0</v>
      </c>
      <c r="AB96" s="390">
        <f t="shared" si="23"/>
        <v>0</v>
      </c>
      <c r="AC96" s="348">
        <f t="shared" si="24"/>
        <v>0</v>
      </c>
      <c r="AD96" s="341">
        <f t="shared" si="37"/>
        <v>0</v>
      </c>
      <c r="AE96" s="348">
        <f t="shared" si="38"/>
        <v>0</v>
      </c>
      <c r="AF96" s="341">
        <f t="shared" si="39"/>
        <v>0</v>
      </c>
      <c r="AG96" s="348">
        <f t="shared" si="25"/>
        <v>0</v>
      </c>
      <c r="AH96" s="101"/>
    </row>
    <row r="97" spans="1:34" x14ac:dyDescent="0.3">
      <c r="A97" s="90">
        <v>65</v>
      </c>
      <c r="B97" s="108"/>
      <c r="C97" s="108" t="s">
        <v>29</v>
      </c>
      <c r="D97" s="67">
        <v>0</v>
      </c>
      <c r="E97" s="67">
        <v>0</v>
      </c>
      <c r="F97" s="416">
        <f t="shared" si="26"/>
        <v>0</v>
      </c>
      <c r="G97" s="211">
        <v>0</v>
      </c>
      <c r="H97" s="91">
        <f t="shared" ref="H97:H112" si="40">IF(C97=$X$7,$Z$7,IF(C97=$X$8,$Z$8,"Phase?"))</f>
        <v>0.3</v>
      </c>
      <c r="I97" s="48">
        <v>1</v>
      </c>
      <c r="J97" s="91">
        <f t="shared" ref="J97:J112" si="41">IF(I97&lt;$U$13,$V$13,IF(I97&lt;$U$12,$V$12,IF(I97&lt;$U$8,$V$8,$V$7)))</f>
        <v>0</v>
      </c>
      <c r="K97" s="50"/>
      <c r="L97" s="50"/>
      <c r="M97" s="52">
        <f t="shared" ref="M97:M112" si="42">J97+H97+K97</f>
        <v>0.3</v>
      </c>
      <c r="N97" s="52">
        <f t="shared" ref="N97:N112" si="43">J97+H97+L97</f>
        <v>0.3</v>
      </c>
      <c r="O97" s="55">
        <f t="shared" ref="O97:O112" si="44">IF(D97&lt;&gt;0,IF(M97&gt;0.5,0.5,M97),0)</f>
        <v>0</v>
      </c>
      <c r="P97" s="55">
        <f t="shared" ref="P97:P112" si="45">IF(E97&lt;&gt;0,IF(N97&gt;0.5,0.5,N97),0)</f>
        <v>0</v>
      </c>
      <c r="Q97" s="402">
        <f t="shared" ref="Q97:Q112" si="46">O97*100000</f>
        <v>0</v>
      </c>
      <c r="R97" s="403">
        <f t="shared" ref="R97:R112" si="47">MIN(Q97,P97*100000)</f>
        <v>0</v>
      </c>
      <c r="S97" s="350">
        <f t="shared" ref="S97:S112" si="48">++MAX(MIN(D97,E97),0)</f>
        <v>0</v>
      </c>
      <c r="T97" s="349">
        <f t="shared" ref="T97:T112" si="49">++MAX(MIN(F97,G97),0)</f>
        <v>0</v>
      </c>
      <c r="U97" s="344">
        <f t="shared" ref="U97:U112" si="50">D97*O97</f>
        <v>0</v>
      </c>
      <c r="V97" s="344">
        <f t="shared" ref="V97:V112" si="51">MAX(MIN(E97*P97,U97),0)</f>
        <v>0</v>
      </c>
      <c r="W97" s="345">
        <f t="shared" ref="W97:W112" si="52">F97*O97</f>
        <v>0</v>
      </c>
      <c r="X97" s="345">
        <f t="shared" ref="X97:X112" si="53">MAX(MIN(G97*P97,W97),0)</f>
        <v>0</v>
      </c>
      <c r="Y97" s="346">
        <f t="shared" si="20"/>
        <v>0</v>
      </c>
      <c r="Z97" s="346">
        <f t="shared" si="21"/>
        <v>0</v>
      </c>
      <c r="AA97" s="347">
        <f t="shared" si="22"/>
        <v>0</v>
      </c>
      <c r="AB97" s="390">
        <f t="shared" si="23"/>
        <v>0</v>
      </c>
      <c r="AC97" s="348">
        <f t="shared" si="24"/>
        <v>0</v>
      </c>
      <c r="AD97" s="341">
        <f t="shared" ref="AD97:AD112" si="54">AB97+AC97</f>
        <v>0</v>
      </c>
      <c r="AE97" s="348">
        <f t="shared" ref="AE97:AE112" si="55">MIN(U97,V97,AB97)</f>
        <v>0</v>
      </c>
      <c r="AF97" s="341">
        <f t="shared" ref="AF97:AF112" si="56">MIN(AD97-AE97,W97,X97,AE97*0.15)</f>
        <v>0</v>
      </c>
      <c r="AG97" s="348">
        <f t="shared" si="25"/>
        <v>0</v>
      </c>
      <c r="AH97" s="101"/>
    </row>
    <row r="98" spans="1:34" x14ac:dyDescent="0.3">
      <c r="A98" s="90">
        <v>66</v>
      </c>
      <c r="B98" s="108"/>
      <c r="C98" s="108" t="s">
        <v>29</v>
      </c>
      <c r="D98" s="67">
        <v>0</v>
      </c>
      <c r="E98" s="67">
        <v>0</v>
      </c>
      <c r="F98" s="416">
        <f t="shared" ref="F98:F112" si="57">ROUND(IF(C98="Dauerbetrieb",D98*0.15,0),2)</f>
        <v>0</v>
      </c>
      <c r="G98" s="211">
        <v>0</v>
      </c>
      <c r="H98" s="91">
        <f t="shared" si="40"/>
        <v>0.3</v>
      </c>
      <c r="I98" s="48">
        <v>1</v>
      </c>
      <c r="J98" s="91">
        <f t="shared" si="41"/>
        <v>0</v>
      </c>
      <c r="K98" s="50"/>
      <c r="L98" s="50"/>
      <c r="M98" s="52">
        <f t="shared" si="42"/>
        <v>0.3</v>
      </c>
      <c r="N98" s="52">
        <f t="shared" si="43"/>
        <v>0.3</v>
      </c>
      <c r="O98" s="55">
        <f t="shared" si="44"/>
        <v>0</v>
      </c>
      <c r="P98" s="55">
        <f t="shared" si="45"/>
        <v>0</v>
      </c>
      <c r="Q98" s="402">
        <f t="shared" si="46"/>
        <v>0</v>
      </c>
      <c r="R98" s="403">
        <f t="shared" si="47"/>
        <v>0</v>
      </c>
      <c r="S98" s="350">
        <f t="shared" si="48"/>
        <v>0</v>
      </c>
      <c r="T98" s="349">
        <f t="shared" si="49"/>
        <v>0</v>
      </c>
      <c r="U98" s="344">
        <f t="shared" si="50"/>
        <v>0</v>
      </c>
      <c r="V98" s="344">
        <f t="shared" si="51"/>
        <v>0</v>
      </c>
      <c r="W98" s="345">
        <f t="shared" si="52"/>
        <v>0</v>
      </c>
      <c r="X98" s="345">
        <f t="shared" si="53"/>
        <v>0</v>
      </c>
      <c r="Y98" s="346">
        <f t="shared" ref="Y98:Y112" si="58">U98+W98</f>
        <v>0</v>
      </c>
      <c r="Z98" s="346">
        <f t="shared" ref="Z98:Z112" si="59">V98+X98</f>
        <v>0</v>
      </c>
      <c r="AA98" s="347">
        <f t="shared" ref="AA98:AA112" si="60">MIN(Y98,Q98)</f>
        <v>0</v>
      </c>
      <c r="AB98" s="390">
        <f t="shared" ref="AB98:AB112" si="61">MIN(Q98,U98)</f>
        <v>0</v>
      </c>
      <c r="AC98" s="348">
        <f t="shared" ref="AC98:AC112" si="62">IF(AA98&gt;=Q98,Q98-AB98,W98)</f>
        <v>0</v>
      </c>
      <c r="AD98" s="341">
        <f t="shared" si="54"/>
        <v>0</v>
      </c>
      <c r="AE98" s="348">
        <f t="shared" si="55"/>
        <v>0</v>
      </c>
      <c r="AF98" s="341">
        <f t="shared" si="56"/>
        <v>0</v>
      </c>
      <c r="AG98" s="348">
        <f t="shared" ref="AG98:AG112" si="63">AE98+AF98</f>
        <v>0</v>
      </c>
      <c r="AH98" s="101"/>
    </row>
    <row r="99" spans="1:34" x14ac:dyDescent="0.3">
      <c r="A99" s="90">
        <v>67</v>
      </c>
      <c r="B99" s="108"/>
      <c r="C99" s="108" t="s">
        <v>29</v>
      </c>
      <c r="D99" s="67">
        <v>0</v>
      </c>
      <c r="E99" s="67">
        <v>0</v>
      </c>
      <c r="F99" s="416">
        <f t="shared" si="57"/>
        <v>0</v>
      </c>
      <c r="G99" s="211">
        <v>0</v>
      </c>
      <c r="H99" s="91">
        <f t="shared" si="40"/>
        <v>0.3</v>
      </c>
      <c r="I99" s="48">
        <v>1</v>
      </c>
      <c r="J99" s="91">
        <f t="shared" si="41"/>
        <v>0</v>
      </c>
      <c r="K99" s="50"/>
      <c r="L99" s="50"/>
      <c r="M99" s="52">
        <f t="shared" si="42"/>
        <v>0.3</v>
      </c>
      <c r="N99" s="52">
        <f t="shared" si="43"/>
        <v>0.3</v>
      </c>
      <c r="O99" s="55">
        <f t="shared" si="44"/>
        <v>0</v>
      </c>
      <c r="P99" s="55">
        <f t="shared" si="45"/>
        <v>0</v>
      </c>
      <c r="Q99" s="402">
        <f t="shared" si="46"/>
        <v>0</v>
      </c>
      <c r="R99" s="403">
        <f t="shared" si="47"/>
        <v>0</v>
      </c>
      <c r="S99" s="350">
        <f t="shared" si="48"/>
        <v>0</v>
      </c>
      <c r="T99" s="349">
        <f t="shared" si="49"/>
        <v>0</v>
      </c>
      <c r="U99" s="344">
        <f t="shared" si="50"/>
        <v>0</v>
      </c>
      <c r="V99" s="344">
        <f t="shared" si="51"/>
        <v>0</v>
      </c>
      <c r="W99" s="345">
        <f t="shared" si="52"/>
        <v>0</v>
      </c>
      <c r="X99" s="345">
        <f t="shared" si="53"/>
        <v>0</v>
      </c>
      <c r="Y99" s="346">
        <f t="shared" si="58"/>
        <v>0</v>
      </c>
      <c r="Z99" s="346">
        <f t="shared" si="59"/>
        <v>0</v>
      </c>
      <c r="AA99" s="347">
        <f t="shared" si="60"/>
        <v>0</v>
      </c>
      <c r="AB99" s="390">
        <f t="shared" si="61"/>
        <v>0</v>
      </c>
      <c r="AC99" s="348">
        <f t="shared" si="62"/>
        <v>0</v>
      </c>
      <c r="AD99" s="341">
        <f t="shared" si="54"/>
        <v>0</v>
      </c>
      <c r="AE99" s="348">
        <f t="shared" si="55"/>
        <v>0</v>
      </c>
      <c r="AF99" s="341">
        <f t="shared" si="56"/>
        <v>0</v>
      </c>
      <c r="AG99" s="348">
        <f t="shared" si="63"/>
        <v>0</v>
      </c>
      <c r="AH99" s="101"/>
    </row>
    <row r="100" spans="1:34" x14ac:dyDescent="0.3">
      <c r="A100" s="90">
        <v>68</v>
      </c>
      <c r="B100" s="108"/>
      <c r="C100" s="108" t="s">
        <v>29</v>
      </c>
      <c r="D100" s="67">
        <v>0</v>
      </c>
      <c r="E100" s="67">
        <v>0</v>
      </c>
      <c r="F100" s="416">
        <f t="shared" si="57"/>
        <v>0</v>
      </c>
      <c r="G100" s="211">
        <v>0</v>
      </c>
      <c r="H100" s="91">
        <f t="shared" si="40"/>
        <v>0.3</v>
      </c>
      <c r="I100" s="48">
        <v>1</v>
      </c>
      <c r="J100" s="91">
        <f t="shared" si="41"/>
        <v>0</v>
      </c>
      <c r="K100" s="50"/>
      <c r="L100" s="50"/>
      <c r="M100" s="52">
        <f t="shared" si="42"/>
        <v>0.3</v>
      </c>
      <c r="N100" s="52">
        <f t="shared" si="43"/>
        <v>0.3</v>
      </c>
      <c r="O100" s="55">
        <f t="shared" si="44"/>
        <v>0</v>
      </c>
      <c r="P100" s="55">
        <f t="shared" si="45"/>
        <v>0</v>
      </c>
      <c r="Q100" s="402">
        <f t="shared" si="46"/>
        <v>0</v>
      </c>
      <c r="R100" s="403">
        <f t="shared" si="47"/>
        <v>0</v>
      </c>
      <c r="S100" s="350">
        <f t="shared" si="48"/>
        <v>0</v>
      </c>
      <c r="T100" s="349">
        <f t="shared" si="49"/>
        <v>0</v>
      </c>
      <c r="U100" s="344">
        <f t="shared" si="50"/>
        <v>0</v>
      </c>
      <c r="V100" s="344">
        <f t="shared" si="51"/>
        <v>0</v>
      </c>
      <c r="W100" s="345">
        <f t="shared" si="52"/>
        <v>0</v>
      </c>
      <c r="X100" s="345">
        <f t="shared" si="53"/>
        <v>0</v>
      </c>
      <c r="Y100" s="346">
        <f t="shared" si="58"/>
        <v>0</v>
      </c>
      <c r="Z100" s="346">
        <f t="shared" si="59"/>
        <v>0</v>
      </c>
      <c r="AA100" s="347">
        <f t="shared" si="60"/>
        <v>0</v>
      </c>
      <c r="AB100" s="390">
        <f t="shared" si="61"/>
        <v>0</v>
      </c>
      <c r="AC100" s="348">
        <f t="shared" si="62"/>
        <v>0</v>
      </c>
      <c r="AD100" s="341">
        <f t="shared" si="54"/>
        <v>0</v>
      </c>
      <c r="AE100" s="348">
        <f t="shared" si="55"/>
        <v>0</v>
      </c>
      <c r="AF100" s="341">
        <f t="shared" si="56"/>
        <v>0</v>
      </c>
      <c r="AG100" s="348">
        <f t="shared" si="63"/>
        <v>0</v>
      </c>
      <c r="AH100" s="101"/>
    </row>
    <row r="101" spans="1:34" x14ac:dyDescent="0.3">
      <c r="A101" s="90">
        <v>69</v>
      </c>
      <c r="B101" s="108"/>
      <c r="C101" s="108" t="s">
        <v>29</v>
      </c>
      <c r="D101" s="67">
        <v>0</v>
      </c>
      <c r="E101" s="67">
        <v>0</v>
      </c>
      <c r="F101" s="416">
        <f t="shared" si="57"/>
        <v>0</v>
      </c>
      <c r="G101" s="211">
        <v>0</v>
      </c>
      <c r="H101" s="91">
        <f t="shared" si="40"/>
        <v>0.3</v>
      </c>
      <c r="I101" s="48">
        <v>1</v>
      </c>
      <c r="J101" s="91">
        <f t="shared" si="41"/>
        <v>0</v>
      </c>
      <c r="K101" s="50"/>
      <c r="L101" s="50"/>
      <c r="M101" s="52">
        <f t="shared" si="42"/>
        <v>0.3</v>
      </c>
      <c r="N101" s="52">
        <f t="shared" si="43"/>
        <v>0.3</v>
      </c>
      <c r="O101" s="55">
        <f t="shared" si="44"/>
        <v>0</v>
      </c>
      <c r="P101" s="55">
        <f t="shared" si="45"/>
        <v>0</v>
      </c>
      <c r="Q101" s="402">
        <f t="shared" si="46"/>
        <v>0</v>
      </c>
      <c r="R101" s="403">
        <f t="shared" si="47"/>
        <v>0</v>
      </c>
      <c r="S101" s="350">
        <f t="shared" si="48"/>
        <v>0</v>
      </c>
      <c r="T101" s="349">
        <f t="shared" si="49"/>
        <v>0</v>
      </c>
      <c r="U101" s="344">
        <f t="shared" si="50"/>
        <v>0</v>
      </c>
      <c r="V101" s="344">
        <f t="shared" si="51"/>
        <v>0</v>
      </c>
      <c r="W101" s="345">
        <f t="shared" si="52"/>
        <v>0</v>
      </c>
      <c r="X101" s="345">
        <f t="shared" si="53"/>
        <v>0</v>
      </c>
      <c r="Y101" s="346">
        <f t="shared" si="58"/>
        <v>0</v>
      </c>
      <c r="Z101" s="346">
        <f t="shared" si="59"/>
        <v>0</v>
      </c>
      <c r="AA101" s="347">
        <f t="shared" si="60"/>
        <v>0</v>
      </c>
      <c r="AB101" s="390">
        <f t="shared" si="61"/>
        <v>0</v>
      </c>
      <c r="AC101" s="348">
        <f t="shared" si="62"/>
        <v>0</v>
      </c>
      <c r="AD101" s="341">
        <f t="shared" si="54"/>
        <v>0</v>
      </c>
      <c r="AE101" s="348">
        <f t="shared" si="55"/>
        <v>0</v>
      </c>
      <c r="AF101" s="341">
        <f t="shared" si="56"/>
        <v>0</v>
      </c>
      <c r="AG101" s="348">
        <f t="shared" si="63"/>
        <v>0</v>
      </c>
      <c r="AH101" s="101"/>
    </row>
    <row r="102" spans="1:34" x14ac:dyDescent="0.3">
      <c r="A102" s="90">
        <v>70</v>
      </c>
      <c r="B102" s="108"/>
      <c r="C102" s="108" t="s">
        <v>29</v>
      </c>
      <c r="D102" s="67">
        <v>0</v>
      </c>
      <c r="E102" s="67">
        <v>0</v>
      </c>
      <c r="F102" s="416">
        <f t="shared" si="57"/>
        <v>0</v>
      </c>
      <c r="G102" s="211">
        <v>0</v>
      </c>
      <c r="H102" s="91">
        <f t="shared" si="40"/>
        <v>0.3</v>
      </c>
      <c r="I102" s="48">
        <v>1</v>
      </c>
      <c r="J102" s="91">
        <f t="shared" si="41"/>
        <v>0</v>
      </c>
      <c r="K102" s="50"/>
      <c r="L102" s="50"/>
      <c r="M102" s="52">
        <f t="shared" si="42"/>
        <v>0.3</v>
      </c>
      <c r="N102" s="52">
        <f t="shared" si="43"/>
        <v>0.3</v>
      </c>
      <c r="O102" s="55">
        <f t="shared" si="44"/>
        <v>0</v>
      </c>
      <c r="P102" s="55">
        <f t="shared" si="45"/>
        <v>0</v>
      </c>
      <c r="Q102" s="402">
        <f t="shared" si="46"/>
        <v>0</v>
      </c>
      <c r="R102" s="403">
        <f t="shared" si="47"/>
        <v>0</v>
      </c>
      <c r="S102" s="350">
        <f t="shared" si="48"/>
        <v>0</v>
      </c>
      <c r="T102" s="349">
        <f t="shared" si="49"/>
        <v>0</v>
      </c>
      <c r="U102" s="344">
        <f t="shared" si="50"/>
        <v>0</v>
      </c>
      <c r="V102" s="344">
        <f t="shared" si="51"/>
        <v>0</v>
      </c>
      <c r="W102" s="345">
        <f t="shared" si="52"/>
        <v>0</v>
      </c>
      <c r="X102" s="345">
        <f t="shared" si="53"/>
        <v>0</v>
      </c>
      <c r="Y102" s="346">
        <f t="shared" si="58"/>
        <v>0</v>
      </c>
      <c r="Z102" s="346">
        <f t="shared" si="59"/>
        <v>0</v>
      </c>
      <c r="AA102" s="347">
        <f t="shared" si="60"/>
        <v>0</v>
      </c>
      <c r="AB102" s="390">
        <f t="shared" si="61"/>
        <v>0</v>
      </c>
      <c r="AC102" s="348">
        <f t="shared" si="62"/>
        <v>0</v>
      </c>
      <c r="AD102" s="341">
        <f t="shared" si="54"/>
        <v>0</v>
      </c>
      <c r="AE102" s="348">
        <f t="shared" si="55"/>
        <v>0</v>
      </c>
      <c r="AF102" s="341">
        <f t="shared" si="56"/>
        <v>0</v>
      </c>
      <c r="AG102" s="348">
        <f t="shared" si="63"/>
        <v>0</v>
      </c>
      <c r="AH102" s="101"/>
    </row>
    <row r="103" spans="1:34" x14ac:dyDescent="0.3">
      <c r="A103" s="90">
        <v>71</v>
      </c>
      <c r="B103" s="108"/>
      <c r="C103" s="108" t="s">
        <v>29</v>
      </c>
      <c r="D103" s="67">
        <v>0</v>
      </c>
      <c r="E103" s="67">
        <v>0</v>
      </c>
      <c r="F103" s="416">
        <f t="shared" si="57"/>
        <v>0</v>
      </c>
      <c r="G103" s="211">
        <v>0</v>
      </c>
      <c r="H103" s="91">
        <f t="shared" si="40"/>
        <v>0.3</v>
      </c>
      <c r="I103" s="48">
        <v>1</v>
      </c>
      <c r="J103" s="91">
        <f t="shared" si="41"/>
        <v>0</v>
      </c>
      <c r="K103" s="50"/>
      <c r="L103" s="50"/>
      <c r="M103" s="52">
        <f t="shared" si="42"/>
        <v>0.3</v>
      </c>
      <c r="N103" s="52">
        <f t="shared" si="43"/>
        <v>0.3</v>
      </c>
      <c r="O103" s="55">
        <f t="shared" si="44"/>
        <v>0</v>
      </c>
      <c r="P103" s="55">
        <f t="shared" si="45"/>
        <v>0</v>
      </c>
      <c r="Q103" s="402">
        <f t="shared" si="46"/>
        <v>0</v>
      </c>
      <c r="R103" s="403">
        <f t="shared" si="47"/>
        <v>0</v>
      </c>
      <c r="S103" s="350">
        <f t="shared" si="48"/>
        <v>0</v>
      </c>
      <c r="T103" s="349">
        <f t="shared" si="49"/>
        <v>0</v>
      </c>
      <c r="U103" s="344">
        <f t="shared" si="50"/>
        <v>0</v>
      </c>
      <c r="V103" s="344">
        <f t="shared" si="51"/>
        <v>0</v>
      </c>
      <c r="W103" s="345">
        <f t="shared" si="52"/>
        <v>0</v>
      </c>
      <c r="X103" s="345">
        <f t="shared" si="53"/>
        <v>0</v>
      </c>
      <c r="Y103" s="346">
        <f t="shared" si="58"/>
        <v>0</v>
      </c>
      <c r="Z103" s="346">
        <f t="shared" si="59"/>
        <v>0</v>
      </c>
      <c r="AA103" s="347">
        <f t="shared" si="60"/>
        <v>0</v>
      </c>
      <c r="AB103" s="390">
        <f t="shared" si="61"/>
        <v>0</v>
      </c>
      <c r="AC103" s="348">
        <f t="shared" si="62"/>
        <v>0</v>
      </c>
      <c r="AD103" s="341">
        <f t="shared" si="54"/>
        <v>0</v>
      </c>
      <c r="AE103" s="348">
        <f t="shared" si="55"/>
        <v>0</v>
      </c>
      <c r="AF103" s="341">
        <f t="shared" si="56"/>
        <v>0</v>
      </c>
      <c r="AG103" s="348">
        <f t="shared" si="63"/>
        <v>0</v>
      </c>
      <c r="AH103" s="101"/>
    </row>
    <row r="104" spans="1:34" x14ac:dyDescent="0.3">
      <c r="A104" s="90">
        <v>72</v>
      </c>
      <c r="B104" s="108"/>
      <c r="C104" s="108" t="s">
        <v>29</v>
      </c>
      <c r="D104" s="67">
        <v>0</v>
      </c>
      <c r="E104" s="67">
        <v>0</v>
      </c>
      <c r="F104" s="416">
        <f t="shared" si="57"/>
        <v>0</v>
      </c>
      <c r="G104" s="211">
        <v>0</v>
      </c>
      <c r="H104" s="91">
        <f t="shared" si="40"/>
        <v>0.3</v>
      </c>
      <c r="I104" s="48">
        <v>1</v>
      </c>
      <c r="J104" s="91">
        <f t="shared" si="41"/>
        <v>0</v>
      </c>
      <c r="K104" s="50"/>
      <c r="L104" s="50"/>
      <c r="M104" s="52">
        <f t="shared" si="42"/>
        <v>0.3</v>
      </c>
      <c r="N104" s="52">
        <f t="shared" si="43"/>
        <v>0.3</v>
      </c>
      <c r="O104" s="55">
        <f t="shared" si="44"/>
        <v>0</v>
      </c>
      <c r="P104" s="55">
        <f t="shared" si="45"/>
        <v>0</v>
      </c>
      <c r="Q104" s="402">
        <f t="shared" si="46"/>
        <v>0</v>
      </c>
      <c r="R104" s="403">
        <f t="shared" si="47"/>
        <v>0</v>
      </c>
      <c r="S104" s="350">
        <f t="shared" si="48"/>
        <v>0</v>
      </c>
      <c r="T104" s="349">
        <f t="shared" si="49"/>
        <v>0</v>
      </c>
      <c r="U104" s="344">
        <f t="shared" si="50"/>
        <v>0</v>
      </c>
      <c r="V104" s="344">
        <f t="shared" si="51"/>
        <v>0</v>
      </c>
      <c r="W104" s="345">
        <f t="shared" si="52"/>
        <v>0</v>
      </c>
      <c r="X104" s="345">
        <f t="shared" si="53"/>
        <v>0</v>
      </c>
      <c r="Y104" s="346">
        <f t="shared" si="58"/>
        <v>0</v>
      </c>
      <c r="Z104" s="346">
        <f t="shared" si="59"/>
        <v>0</v>
      </c>
      <c r="AA104" s="347">
        <f t="shared" si="60"/>
        <v>0</v>
      </c>
      <c r="AB104" s="390">
        <f t="shared" si="61"/>
        <v>0</v>
      </c>
      <c r="AC104" s="348">
        <f t="shared" si="62"/>
        <v>0</v>
      </c>
      <c r="AD104" s="341">
        <f t="shared" si="54"/>
        <v>0</v>
      </c>
      <c r="AE104" s="348">
        <f t="shared" si="55"/>
        <v>0</v>
      </c>
      <c r="AF104" s="341">
        <f t="shared" si="56"/>
        <v>0</v>
      </c>
      <c r="AG104" s="348">
        <f t="shared" si="63"/>
        <v>0</v>
      </c>
      <c r="AH104" s="101"/>
    </row>
    <row r="105" spans="1:34" x14ac:dyDescent="0.3">
      <c r="A105" s="90">
        <v>73</v>
      </c>
      <c r="B105" s="108"/>
      <c r="C105" s="108" t="s">
        <v>29</v>
      </c>
      <c r="D105" s="67">
        <v>0</v>
      </c>
      <c r="E105" s="67">
        <v>0</v>
      </c>
      <c r="F105" s="416">
        <f t="shared" si="57"/>
        <v>0</v>
      </c>
      <c r="G105" s="211">
        <v>0</v>
      </c>
      <c r="H105" s="91">
        <f t="shared" si="40"/>
        <v>0.3</v>
      </c>
      <c r="I105" s="48">
        <v>1</v>
      </c>
      <c r="J105" s="91">
        <f t="shared" si="41"/>
        <v>0</v>
      </c>
      <c r="K105" s="50"/>
      <c r="L105" s="50"/>
      <c r="M105" s="52">
        <f t="shared" si="42"/>
        <v>0.3</v>
      </c>
      <c r="N105" s="52">
        <f t="shared" si="43"/>
        <v>0.3</v>
      </c>
      <c r="O105" s="55">
        <f t="shared" si="44"/>
        <v>0</v>
      </c>
      <c r="P105" s="55">
        <f t="shared" si="45"/>
        <v>0</v>
      </c>
      <c r="Q105" s="402">
        <f t="shared" si="46"/>
        <v>0</v>
      </c>
      <c r="R105" s="403">
        <f t="shared" si="47"/>
        <v>0</v>
      </c>
      <c r="S105" s="350">
        <f t="shared" si="48"/>
        <v>0</v>
      </c>
      <c r="T105" s="349">
        <f t="shared" si="49"/>
        <v>0</v>
      </c>
      <c r="U105" s="344">
        <f t="shared" si="50"/>
        <v>0</v>
      </c>
      <c r="V105" s="344">
        <f t="shared" si="51"/>
        <v>0</v>
      </c>
      <c r="W105" s="345">
        <f t="shared" si="52"/>
        <v>0</v>
      </c>
      <c r="X105" s="345">
        <f t="shared" si="53"/>
        <v>0</v>
      </c>
      <c r="Y105" s="346">
        <f t="shared" si="58"/>
        <v>0</v>
      </c>
      <c r="Z105" s="346">
        <f t="shared" si="59"/>
        <v>0</v>
      </c>
      <c r="AA105" s="347">
        <f t="shared" si="60"/>
        <v>0</v>
      </c>
      <c r="AB105" s="390">
        <f t="shared" si="61"/>
        <v>0</v>
      </c>
      <c r="AC105" s="348">
        <f t="shared" si="62"/>
        <v>0</v>
      </c>
      <c r="AD105" s="341">
        <f t="shared" si="54"/>
        <v>0</v>
      </c>
      <c r="AE105" s="348">
        <f t="shared" si="55"/>
        <v>0</v>
      </c>
      <c r="AF105" s="341">
        <f t="shared" si="56"/>
        <v>0</v>
      </c>
      <c r="AG105" s="348">
        <f t="shared" si="63"/>
        <v>0</v>
      </c>
      <c r="AH105" s="101"/>
    </row>
    <row r="106" spans="1:34" x14ac:dyDescent="0.3">
      <c r="A106" s="90">
        <v>74</v>
      </c>
      <c r="B106" s="108"/>
      <c r="C106" s="108" t="s">
        <v>29</v>
      </c>
      <c r="D106" s="67">
        <v>0</v>
      </c>
      <c r="E106" s="67">
        <v>0</v>
      </c>
      <c r="F106" s="416">
        <f t="shared" si="57"/>
        <v>0</v>
      </c>
      <c r="G106" s="211">
        <v>0</v>
      </c>
      <c r="H106" s="91">
        <f t="shared" si="40"/>
        <v>0.3</v>
      </c>
      <c r="I106" s="48">
        <v>1</v>
      </c>
      <c r="J106" s="91">
        <f t="shared" si="41"/>
        <v>0</v>
      </c>
      <c r="K106" s="50"/>
      <c r="L106" s="50"/>
      <c r="M106" s="52">
        <f t="shared" si="42"/>
        <v>0.3</v>
      </c>
      <c r="N106" s="52">
        <f t="shared" si="43"/>
        <v>0.3</v>
      </c>
      <c r="O106" s="55">
        <f t="shared" si="44"/>
        <v>0</v>
      </c>
      <c r="P106" s="55">
        <f t="shared" si="45"/>
        <v>0</v>
      </c>
      <c r="Q106" s="402">
        <f t="shared" si="46"/>
        <v>0</v>
      </c>
      <c r="R106" s="403">
        <f t="shared" si="47"/>
        <v>0</v>
      </c>
      <c r="S106" s="350">
        <f t="shared" si="48"/>
        <v>0</v>
      </c>
      <c r="T106" s="349">
        <f t="shared" si="49"/>
        <v>0</v>
      </c>
      <c r="U106" s="344">
        <f t="shared" si="50"/>
        <v>0</v>
      </c>
      <c r="V106" s="344">
        <f t="shared" si="51"/>
        <v>0</v>
      </c>
      <c r="W106" s="345">
        <f t="shared" si="52"/>
        <v>0</v>
      </c>
      <c r="X106" s="345">
        <f t="shared" si="53"/>
        <v>0</v>
      </c>
      <c r="Y106" s="346">
        <f t="shared" si="58"/>
        <v>0</v>
      </c>
      <c r="Z106" s="346">
        <f t="shared" si="59"/>
        <v>0</v>
      </c>
      <c r="AA106" s="347">
        <f t="shared" si="60"/>
        <v>0</v>
      </c>
      <c r="AB106" s="390">
        <f t="shared" si="61"/>
        <v>0</v>
      </c>
      <c r="AC106" s="348">
        <f t="shared" si="62"/>
        <v>0</v>
      </c>
      <c r="AD106" s="341">
        <f t="shared" si="54"/>
        <v>0</v>
      </c>
      <c r="AE106" s="348">
        <f t="shared" si="55"/>
        <v>0</v>
      </c>
      <c r="AF106" s="341">
        <f t="shared" si="56"/>
        <v>0</v>
      </c>
      <c r="AG106" s="348">
        <f t="shared" si="63"/>
        <v>0</v>
      </c>
      <c r="AH106" s="101"/>
    </row>
    <row r="107" spans="1:34" x14ac:dyDescent="0.3">
      <c r="A107" s="90">
        <v>75</v>
      </c>
      <c r="B107" s="108"/>
      <c r="C107" s="108" t="s">
        <v>29</v>
      </c>
      <c r="D107" s="67">
        <v>0</v>
      </c>
      <c r="E107" s="67">
        <v>0</v>
      </c>
      <c r="F107" s="416">
        <f t="shared" si="57"/>
        <v>0</v>
      </c>
      <c r="G107" s="211">
        <v>0</v>
      </c>
      <c r="H107" s="91">
        <f t="shared" si="40"/>
        <v>0.3</v>
      </c>
      <c r="I107" s="48">
        <v>1</v>
      </c>
      <c r="J107" s="91">
        <f t="shared" si="41"/>
        <v>0</v>
      </c>
      <c r="K107" s="50"/>
      <c r="L107" s="50"/>
      <c r="M107" s="52">
        <f t="shared" si="42"/>
        <v>0.3</v>
      </c>
      <c r="N107" s="52">
        <f t="shared" si="43"/>
        <v>0.3</v>
      </c>
      <c r="O107" s="55">
        <f t="shared" si="44"/>
        <v>0</v>
      </c>
      <c r="P107" s="55">
        <f t="shared" si="45"/>
        <v>0</v>
      </c>
      <c r="Q107" s="402">
        <f t="shared" si="46"/>
        <v>0</v>
      </c>
      <c r="R107" s="403">
        <f t="shared" si="47"/>
        <v>0</v>
      </c>
      <c r="S107" s="350">
        <f t="shared" si="48"/>
        <v>0</v>
      </c>
      <c r="T107" s="349">
        <f t="shared" si="49"/>
        <v>0</v>
      </c>
      <c r="U107" s="344">
        <f t="shared" si="50"/>
        <v>0</v>
      </c>
      <c r="V107" s="344">
        <f t="shared" si="51"/>
        <v>0</v>
      </c>
      <c r="W107" s="345">
        <f t="shared" si="52"/>
        <v>0</v>
      </c>
      <c r="X107" s="345">
        <f t="shared" si="53"/>
        <v>0</v>
      </c>
      <c r="Y107" s="346">
        <f t="shared" si="58"/>
        <v>0</v>
      </c>
      <c r="Z107" s="346">
        <f t="shared" si="59"/>
        <v>0</v>
      </c>
      <c r="AA107" s="347">
        <f t="shared" si="60"/>
        <v>0</v>
      </c>
      <c r="AB107" s="390">
        <f t="shared" si="61"/>
        <v>0</v>
      </c>
      <c r="AC107" s="348">
        <f t="shared" si="62"/>
        <v>0</v>
      </c>
      <c r="AD107" s="341">
        <f t="shared" si="54"/>
        <v>0</v>
      </c>
      <c r="AE107" s="348">
        <f t="shared" si="55"/>
        <v>0</v>
      </c>
      <c r="AF107" s="341">
        <f t="shared" si="56"/>
        <v>0</v>
      </c>
      <c r="AG107" s="348">
        <f t="shared" si="63"/>
        <v>0</v>
      </c>
      <c r="AH107" s="101"/>
    </row>
    <row r="108" spans="1:34" x14ac:dyDescent="0.3">
      <c r="A108" s="90">
        <v>76</v>
      </c>
      <c r="B108" s="108"/>
      <c r="C108" s="108" t="s">
        <v>29</v>
      </c>
      <c r="D108" s="67">
        <v>0</v>
      </c>
      <c r="E108" s="67">
        <v>0</v>
      </c>
      <c r="F108" s="416">
        <f t="shared" si="57"/>
        <v>0</v>
      </c>
      <c r="G108" s="211">
        <v>0</v>
      </c>
      <c r="H108" s="91">
        <f t="shared" si="40"/>
        <v>0.3</v>
      </c>
      <c r="I108" s="48">
        <v>1</v>
      </c>
      <c r="J108" s="91">
        <f t="shared" si="41"/>
        <v>0</v>
      </c>
      <c r="K108" s="50"/>
      <c r="L108" s="50"/>
      <c r="M108" s="52">
        <f t="shared" si="42"/>
        <v>0.3</v>
      </c>
      <c r="N108" s="52">
        <f t="shared" si="43"/>
        <v>0.3</v>
      </c>
      <c r="O108" s="55">
        <f t="shared" si="44"/>
        <v>0</v>
      </c>
      <c r="P108" s="55">
        <f t="shared" si="45"/>
        <v>0</v>
      </c>
      <c r="Q108" s="402">
        <f t="shared" si="46"/>
        <v>0</v>
      </c>
      <c r="R108" s="403">
        <f t="shared" si="47"/>
        <v>0</v>
      </c>
      <c r="S108" s="350">
        <f t="shared" si="48"/>
        <v>0</v>
      </c>
      <c r="T108" s="349">
        <f t="shared" si="49"/>
        <v>0</v>
      </c>
      <c r="U108" s="344">
        <f t="shared" si="50"/>
        <v>0</v>
      </c>
      <c r="V108" s="344">
        <f t="shared" si="51"/>
        <v>0</v>
      </c>
      <c r="W108" s="345">
        <f t="shared" si="52"/>
        <v>0</v>
      </c>
      <c r="X108" s="345">
        <f t="shared" si="53"/>
        <v>0</v>
      </c>
      <c r="Y108" s="346">
        <f t="shared" si="58"/>
        <v>0</v>
      </c>
      <c r="Z108" s="346">
        <f t="shared" si="59"/>
        <v>0</v>
      </c>
      <c r="AA108" s="347">
        <f t="shared" si="60"/>
        <v>0</v>
      </c>
      <c r="AB108" s="390">
        <f t="shared" si="61"/>
        <v>0</v>
      </c>
      <c r="AC108" s="348">
        <f t="shared" si="62"/>
        <v>0</v>
      </c>
      <c r="AD108" s="341">
        <f t="shared" si="54"/>
        <v>0</v>
      </c>
      <c r="AE108" s="348">
        <f t="shared" si="55"/>
        <v>0</v>
      </c>
      <c r="AF108" s="341">
        <f t="shared" si="56"/>
        <v>0</v>
      </c>
      <c r="AG108" s="348">
        <f t="shared" si="63"/>
        <v>0</v>
      </c>
      <c r="AH108" s="101"/>
    </row>
    <row r="109" spans="1:34" x14ac:dyDescent="0.3">
      <c r="A109" s="90">
        <v>77</v>
      </c>
      <c r="B109" s="108"/>
      <c r="C109" s="108" t="s">
        <v>29</v>
      </c>
      <c r="D109" s="67">
        <v>0</v>
      </c>
      <c r="E109" s="67">
        <v>0</v>
      </c>
      <c r="F109" s="416">
        <f t="shared" si="57"/>
        <v>0</v>
      </c>
      <c r="G109" s="211">
        <v>0</v>
      </c>
      <c r="H109" s="91">
        <f t="shared" si="40"/>
        <v>0.3</v>
      </c>
      <c r="I109" s="48">
        <v>1</v>
      </c>
      <c r="J109" s="91">
        <f t="shared" si="41"/>
        <v>0</v>
      </c>
      <c r="K109" s="50"/>
      <c r="L109" s="50"/>
      <c r="M109" s="52">
        <f t="shared" si="42"/>
        <v>0.3</v>
      </c>
      <c r="N109" s="52">
        <f t="shared" si="43"/>
        <v>0.3</v>
      </c>
      <c r="O109" s="55">
        <f t="shared" si="44"/>
        <v>0</v>
      </c>
      <c r="P109" s="55">
        <f t="shared" si="45"/>
        <v>0</v>
      </c>
      <c r="Q109" s="402">
        <f t="shared" si="46"/>
        <v>0</v>
      </c>
      <c r="R109" s="403">
        <f t="shared" si="47"/>
        <v>0</v>
      </c>
      <c r="S109" s="350">
        <f t="shared" si="48"/>
        <v>0</v>
      </c>
      <c r="T109" s="349">
        <f t="shared" si="49"/>
        <v>0</v>
      </c>
      <c r="U109" s="344">
        <f t="shared" si="50"/>
        <v>0</v>
      </c>
      <c r="V109" s="344">
        <f t="shared" si="51"/>
        <v>0</v>
      </c>
      <c r="W109" s="345">
        <f t="shared" si="52"/>
        <v>0</v>
      </c>
      <c r="X109" s="345">
        <f t="shared" si="53"/>
        <v>0</v>
      </c>
      <c r="Y109" s="346">
        <f t="shared" si="58"/>
        <v>0</v>
      </c>
      <c r="Z109" s="346">
        <f t="shared" si="59"/>
        <v>0</v>
      </c>
      <c r="AA109" s="347">
        <f t="shared" si="60"/>
        <v>0</v>
      </c>
      <c r="AB109" s="390">
        <f t="shared" si="61"/>
        <v>0</v>
      </c>
      <c r="AC109" s="348">
        <f t="shared" si="62"/>
        <v>0</v>
      </c>
      <c r="AD109" s="341">
        <f t="shared" si="54"/>
        <v>0</v>
      </c>
      <c r="AE109" s="348">
        <f t="shared" si="55"/>
        <v>0</v>
      </c>
      <c r="AF109" s="341">
        <f t="shared" si="56"/>
        <v>0</v>
      </c>
      <c r="AG109" s="348">
        <f t="shared" si="63"/>
        <v>0</v>
      </c>
      <c r="AH109" s="101"/>
    </row>
    <row r="110" spans="1:34" x14ac:dyDescent="0.3">
      <c r="A110" s="90">
        <v>78</v>
      </c>
      <c r="B110" s="108"/>
      <c r="C110" s="108" t="s">
        <v>29</v>
      </c>
      <c r="D110" s="67">
        <v>0</v>
      </c>
      <c r="E110" s="67">
        <v>0</v>
      </c>
      <c r="F110" s="416">
        <f t="shared" si="57"/>
        <v>0</v>
      </c>
      <c r="G110" s="211">
        <v>0</v>
      </c>
      <c r="H110" s="91">
        <f t="shared" si="40"/>
        <v>0.3</v>
      </c>
      <c r="I110" s="48">
        <v>1</v>
      </c>
      <c r="J110" s="91">
        <f t="shared" si="41"/>
        <v>0</v>
      </c>
      <c r="K110" s="50"/>
      <c r="L110" s="50"/>
      <c r="M110" s="52">
        <f t="shared" si="42"/>
        <v>0.3</v>
      </c>
      <c r="N110" s="52">
        <f t="shared" si="43"/>
        <v>0.3</v>
      </c>
      <c r="O110" s="55">
        <f t="shared" si="44"/>
        <v>0</v>
      </c>
      <c r="P110" s="55">
        <f t="shared" si="45"/>
        <v>0</v>
      </c>
      <c r="Q110" s="402">
        <f t="shared" si="46"/>
        <v>0</v>
      </c>
      <c r="R110" s="403">
        <f t="shared" si="47"/>
        <v>0</v>
      </c>
      <c r="S110" s="350">
        <f t="shared" si="48"/>
        <v>0</v>
      </c>
      <c r="T110" s="349">
        <f t="shared" si="49"/>
        <v>0</v>
      </c>
      <c r="U110" s="344">
        <f t="shared" si="50"/>
        <v>0</v>
      </c>
      <c r="V110" s="344">
        <f t="shared" si="51"/>
        <v>0</v>
      </c>
      <c r="W110" s="345">
        <f t="shared" si="52"/>
        <v>0</v>
      </c>
      <c r="X110" s="345">
        <f t="shared" si="53"/>
        <v>0</v>
      </c>
      <c r="Y110" s="346">
        <f t="shared" si="58"/>
        <v>0</v>
      </c>
      <c r="Z110" s="346">
        <f t="shared" si="59"/>
        <v>0</v>
      </c>
      <c r="AA110" s="347">
        <f t="shared" si="60"/>
        <v>0</v>
      </c>
      <c r="AB110" s="390">
        <f t="shared" si="61"/>
        <v>0</v>
      </c>
      <c r="AC110" s="348">
        <f t="shared" si="62"/>
        <v>0</v>
      </c>
      <c r="AD110" s="341">
        <f t="shared" si="54"/>
        <v>0</v>
      </c>
      <c r="AE110" s="348">
        <f t="shared" si="55"/>
        <v>0</v>
      </c>
      <c r="AF110" s="341">
        <f t="shared" si="56"/>
        <v>0</v>
      </c>
      <c r="AG110" s="348">
        <f t="shared" si="63"/>
        <v>0</v>
      </c>
      <c r="AH110" s="101"/>
    </row>
    <row r="111" spans="1:34" x14ac:dyDescent="0.3">
      <c r="A111" s="90">
        <v>79</v>
      </c>
      <c r="B111" s="108"/>
      <c r="C111" s="108" t="s">
        <v>29</v>
      </c>
      <c r="D111" s="67">
        <v>0</v>
      </c>
      <c r="E111" s="67">
        <v>0</v>
      </c>
      <c r="F111" s="416">
        <f t="shared" si="57"/>
        <v>0</v>
      </c>
      <c r="G111" s="211">
        <v>0</v>
      </c>
      <c r="H111" s="91">
        <f t="shared" si="40"/>
        <v>0.3</v>
      </c>
      <c r="I111" s="48">
        <v>1</v>
      </c>
      <c r="J111" s="91">
        <f t="shared" si="41"/>
        <v>0</v>
      </c>
      <c r="K111" s="50"/>
      <c r="L111" s="50"/>
      <c r="M111" s="52">
        <f t="shared" si="42"/>
        <v>0.3</v>
      </c>
      <c r="N111" s="52">
        <f t="shared" si="43"/>
        <v>0.3</v>
      </c>
      <c r="O111" s="55">
        <f t="shared" si="44"/>
        <v>0</v>
      </c>
      <c r="P111" s="55">
        <f t="shared" si="45"/>
        <v>0</v>
      </c>
      <c r="Q111" s="402">
        <f t="shared" si="46"/>
        <v>0</v>
      </c>
      <c r="R111" s="403">
        <f t="shared" si="47"/>
        <v>0</v>
      </c>
      <c r="S111" s="350">
        <f t="shared" si="48"/>
        <v>0</v>
      </c>
      <c r="T111" s="349">
        <f t="shared" si="49"/>
        <v>0</v>
      </c>
      <c r="U111" s="344">
        <f t="shared" si="50"/>
        <v>0</v>
      </c>
      <c r="V111" s="344">
        <f t="shared" si="51"/>
        <v>0</v>
      </c>
      <c r="W111" s="345">
        <f t="shared" si="52"/>
        <v>0</v>
      </c>
      <c r="X111" s="345">
        <f t="shared" si="53"/>
        <v>0</v>
      </c>
      <c r="Y111" s="346">
        <f t="shared" si="58"/>
        <v>0</v>
      </c>
      <c r="Z111" s="346">
        <f t="shared" si="59"/>
        <v>0</v>
      </c>
      <c r="AA111" s="347">
        <f t="shared" si="60"/>
        <v>0</v>
      </c>
      <c r="AB111" s="390">
        <f t="shared" si="61"/>
        <v>0</v>
      </c>
      <c r="AC111" s="348">
        <f t="shared" si="62"/>
        <v>0</v>
      </c>
      <c r="AD111" s="341">
        <f t="shared" si="54"/>
        <v>0</v>
      </c>
      <c r="AE111" s="348">
        <f t="shared" si="55"/>
        <v>0</v>
      </c>
      <c r="AF111" s="341">
        <f t="shared" si="56"/>
        <v>0</v>
      </c>
      <c r="AG111" s="348">
        <f t="shared" si="63"/>
        <v>0</v>
      </c>
      <c r="AH111" s="101"/>
    </row>
    <row r="112" spans="1:34" x14ac:dyDescent="0.3">
      <c r="A112" s="90">
        <v>80</v>
      </c>
      <c r="B112" s="108"/>
      <c r="C112" s="108" t="s">
        <v>29</v>
      </c>
      <c r="D112" s="67">
        <v>0</v>
      </c>
      <c r="E112" s="67">
        <v>0</v>
      </c>
      <c r="F112" s="83">
        <f t="shared" si="57"/>
        <v>0</v>
      </c>
      <c r="G112" s="211">
        <v>0</v>
      </c>
      <c r="H112" s="91">
        <f t="shared" si="40"/>
        <v>0.3</v>
      </c>
      <c r="I112" s="48">
        <v>1</v>
      </c>
      <c r="J112" s="91">
        <f t="shared" si="41"/>
        <v>0</v>
      </c>
      <c r="K112" s="50"/>
      <c r="L112" s="50"/>
      <c r="M112" s="52">
        <f t="shared" si="42"/>
        <v>0.3</v>
      </c>
      <c r="N112" s="52">
        <f t="shared" si="43"/>
        <v>0.3</v>
      </c>
      <c r="O112" s="55">
        <f t="shared" si="44"/>
        <v>0</v>
      </c>
      <c r="P112" s="55">
        <f t="shared" si="45"/>
        <v>0</v>
      </c>
      <c r="Q112" s="402">
        <f t="shared" si="46"/>
        <v>0</v>
      </c>
      <c r="R112" s="403">
        <f t="shared" si="47"/>
        <v>0</v>
      </c>
      <c r="S112" s="350">
        <f t="shared" si="48"/>
        <v>0</v>
      </c>
      <c r="T112" s="349">
        <f t="shared" si="49"/>
        <v>0</v>
      </c>
      <c r="U112" s="344">
        <f t="shared" si="50"/>
        <v>0</v>
      </c>
      <c r="V112" s="344">
        <f t="shared" si="51"/>
        <v>0</v>
      </c>
      <c r="W112" s="345">
        <f t="shared" si="52"/>
        <v>0</v>
      </c>
      <c r="X112" s="345">
        <f t="shared" si="53"/>
        <v>0</v>
      </c>
      <c r="Y112" s="346">
        <f t="shared" si="58"/>
        <v>0</v>
      </c>
      <c r="Z112" s="346">
        <f t="shared" si="59"/>
        <v>0</v>
      </c>
      <c r="AA112" s="347">
        <f t="shared" si="60"/>
        <v>0</v>
      </c>
      <c r="AB112" s="390">
        <f t="shared" si="61"/>
        <v>0</v>
      </c>
      <c r="AC112" s="348">
        <f t="shared" si="62"/>
        <v>0</v>
      </c>
      <c r="AD112" s="341">
        <f t="shared" si="54"/>
        <v>0</v>
      </c>
      <c r="AE112" s="348">
        <f t="shared" si="55"/>
        <v>0</v>
      </c>
      <c r="AF112" s="341">
        <f t="shared" si="56"/>
        <v>0</v>
      </c>
      <c r="AG112" s="348">
        <f t="shared" si="63"/>
        <v>0</v>
      </c>
      <c r="AH112" s="101"/>
    </row>
  </sheetData>
  <sheetProtection algorithmName="SHA-512" hashValue="v+pf0RkX0Uyf1Cyf+msUOXHD1uW7hJr7mMChFNsCqi53Z3fP+1E5UG3iXTCwktLIx/kHgyi8libAaJ5u3cjKfQ==" saltValue="bNU7EtOoaOl2oi2Gpyzecw==" spinCount="100000" sheet="1" objects="1" scenarios="1"/>
  <mergeCells count="23">
    <mergeCell ref="O31:P31"/>
    <mergeCell ref="Q31:R31"/>
    <mergeCell ref="U31:V31"/>
    <mergeCell ref="W31:X31"/>
    <mergeCell ref="Y31:Z31"/>
    <mergeCell ref="A31:A32"/>
    <mergeCell ref="B31:B32"/>
    <mergeCell ref="C31:C32"/>
    <mergeCell ref="D31:E31"/>
    <mergeCell ref="F31:G31"/>
    <mergeCell ref="C3:J3"/>
    <mergeCell ref="C4:J4"/>
    <mergeCell ref="C5:J5"/>
    <mergeCell ref="E18:L18"/>
    <mergeCell ref="K31:L31"/>
    <mergeCell ref="H31:H32"/>
    <mergeCell ref="I31:I32"/>
    <mergeCell ref="J31:J32"/>
    <mergeCell ref="E22:L22"/>
    <mergeCell ref="E21:L21"/>
    <mergeCell ref="E20:L20"/>
    <mergeCell ref="E19:L19"/>
    <mergeCell ref="E27:L27"/>
  </mergeCells>
  <dataValidations count="3">
    <dataValidation type="list" allowBlank="1" showInputMessage="1" showErrorMessage="1" sqref="K33:L112">
      <formula1>$V$14</formula1>
    </dataValidation>
    <dataValidation type="list" allowBlank="1" showInputMessage="1" showErrorMessage="1" sqref="C33:C112">
      <formula1>$X$7:$X$8</formula1>
    </dataValidation>
    <dataValidation type="list" allowBlank="1" showInputMessage="1" showErrorMessage="1" sqref="C5">
      <formula1>$X$12:$Y$12</formula1>
    </dataValidation>
  </dataValidations>
  <pageMargins left="0.70866141732283472" right="0.70866141732283472" top="0.78740157480314965" bottom="0.78740157480314965" header="0.31496062992125984" footer="0.31496062992125984"/>
  <pageSetup paperSize="8" scale="69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Ausfüllhilfe</vt:lpstr>
      <vt:lpstr>Leistungskennzahlen</vt:lpstr>
      <vt:lpstr>Finanzierung_Gemeinde</vt:lpstr>
      <vt:lpstr>Finanzierung_regional</vt:lpstr>
      <vt:lpstr>Ausfüllhilfe!Druckbereich</vt:lpstr>
      <vt:lpstr>Finanzierung_Gemeinde!Druckbereich</vt:lpstr>
      <vt:lpstr>Finanzierung_regional!Druckbereich</vt:lpstr>
      <vt:lpstr>Leistungskennzahlen!Druckbereich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Hannes Brandl</dc:creator>
  <cp:lastModifiedBy>Aigner Gernot</cp:lastModifiedBy>
  <cp:lastPrinted>2022-02-07T12:20:36Z</cp:lastPrinted>
  <dcterms:created xsi:type="dcterms:W3CDTF">2017-01-23T09:59:25Z</dcterms:created>
  <dcterms:modified xsi:type="dcterms:W3CDTF">2022-03-03T07:27:54Z</dcterms:modified>
</cp:coreProperties>
</file>