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601" activeTab="0"/>
  </bookViews>
  <sheets>
    <sheet name="Detailplanung HOB-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aigner5</author>
    <author>Landesstandard</author>
  </authors>
  <commentList>
    <comment ref="N34" authorId="0">
      <text>
        <r>
          <rPr>
            <b/>
            <sz val="8"/>
            <rFont val="Tahoma"/>
            <family val="0"/>
          </rPr>
          <t xml:space="preserve">aigner5:
</t>
        </r>
        <r>
          <rPr>
            <sz val="8"/>
            <rFont val="Tahoma"/>
            <family val="2"/>
          </rPr>
          <t>0,00: entspricht der DLU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ohne Gestaltung; d.h., wenn Gestaltung separat von Architekten gemacht wird;
0,15 bei Gestaltung mit  im Wesentlichen/ überwiegend Standardelementen in Zusammenarbeit mit der FA18A
0,20 für Architekten</t>
        </r>
      </text>
    </comment>
    <comment ref="N36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0,05 : da Straßenrechtliche Genehmigung stets gebraucht wird
(inkl. ev. Natur-,  Landschaftsschutz)</t>
        </r>
      </text>
    </comment>
    <comment ref="N37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wenn vom Architekten
0,10: für Architekt 
(Details jeweils ohne Statik)</t>
        </r>
      </text>
    </comment>
    <comment ref="N38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0,10: Massenermittlung auf Basis LV
</t>
        </r>
      </text>
    </comment>
    <comment ref="N39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0,25: Baupläne
</t>
        </r>
      </text>
    </comment>
    <comment ref="N41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
wird im Normalfall vom Land (BBL bzw. FA) wahr genommen
0,00: im Normalfall (ohne Architekt)
0,05: für Architekt möglich</t>
        </r>
      </text>
    </comment>
    <comment ref="H40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0,75: im Normalfall an  allen Straßen 
für besonders schwierige Planungen Zuschlag von 0,25 möglich
1,00:  für LSWs mit einer Gesamtlänge von 50 bis 200 lm bzw. 
für besonders schwierige Planungen
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an B+L mit geringer Länge ohne Längsabminderung</t>
        </r>
      </text>
    </comment>
    <comment ref="N51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die DLU entspricht dem Vorentwurf</t>
        </r>
      </text>
    </comment>
    <comment ref="N52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ohne Gestaltung; d.h., wenn Gestaltung separat von Architekten gemacht wird;
0,15 bei Gestaltung mit  im Wesentlichen/ überwiegend Standardelementen in Zusammenarbeit mit der FA18A
0,20 für Architekten</t>
        </r>
      </text>
    </comment>
    <comment ref="N53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0,05 : da Straßenrechtliche Genehmigung stets gebraucht wird
(inkl. ev. Natur-,  Landschaftsschutz)</t>
        </r>
      </text>
    </comment>
    <comment ref="N54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wenn vom Architekten
0,10: für Architekt 
(Details jeweils ohne Statik)</t>
        </r>
      </text>
    </comment>
    <comment ref="N55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0,10: Massenermittlung auf Basis LV
</t>
        </r>
      </text>
    </comment>
    <comment ref="N56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0,25: Baupläne
</t>
        </r>
      </text>
    </comment>
    <comment ref="N58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0,00: 
wird im Normalfall vom Land (BBL bzw. FA) wahr genommen
0,00: im Normalfall (ohne Architekt)
0,05: für Architekt möglich</t>
        </r>
      </text>
    </comment>
    <comment ref="N44" authorId="0">
      <text>
        <r>
          <rPr>
            <b/>
            <sz val="8"/>
            <rFont val="Tahoma"/>
            <family val="0"/>
          </rPr>
          <t>aigner5:
bei Entwicklung neuer Wandelementtypen (überwiegend wenn Architekt und Bauplaner separat): 
0,80</t>
        </r>
        <r>
          <rPr>
            <sz val="8"/>
            <rFont val="Tahoma"/>
            <family val="0"/>
          </rPr>
          <t xml:space="preserve">
Architekt: 0,30
Bauplaner (Statiker): 0,50: Bauplanung inkl. Oberleitung/P, Einreichung u. Kostenermittlung;
</t>
        </r>
        <r>
          <rPr>
            <b/>
            <sz val="8"/>
            <rFont val="Tahoma"/>
            <family val="2"/>
          </rPr>
          <t>bei Verwendung von überwiegend Standarddekorelementen (meist bei Gestaltung und Bauplanung in einer Hand: 0,75</t>
        </r>
        <r>
          <rPr>
            <sz val="8"/>
            <rFont val="Tahoma"/>
            <family val="0"/>
          </rPr>
          <t xml:space="preserve">
Architekt: 0,30
Bauplaner (Statiker): 0,45: Bauplanung inkl. Oberleitung/P, Einreichung u. Kostenermittlung;
</t>
        </r>
      </text>
    </comment>
    <comment ref="N40" authorId="0">
      <text>
        <r>
          <rPr>
            <b/>
            <sz val="8"/>
            <rFont val="Tahoma"/>
            <family val="0"/>
          </rPr>
          <t>aigner5:</t>
        </r>
        <r>
          <rPr>
            <sz val="8"/>
            <rFont val="Tahoma"/>
            <family val="0"/>
          </rPr>
          <t xml:space="preserve">
0,05: zur Durchführung sämtlicher Abstimmungsarbeiten mit Dienststellen, Behörden, Gemeinden, Leitungsträgern, Architekten etc.</t>
        </r>
      </text>
    </comment>
    <comment ref="N43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0,00: im Regelfall
0,05: für genaue Kostenermittlung
</t>
        </r>
      </text>
    </comment>
    <comment ref="H57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1,00: im Normalfall an  allen Straßen
für besonders schwierige Planungen Zuschlag von 0,25 möglich</t>
        </r>
      </text>
    </comment>
    <comment ref="N57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0,05: zur Durchführung sämtlicher Abstimmungsarbeiten mit Dienststellen, Behörden, Gemeinden, Leitungsträgern, Architekten etc.</t>
        </r>
      </text>
    </comment>
    <comment ref="D158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maximal 6% für Ausfertigungen sämtlicher Einreich- und Bauprojekte 
inkl. sämtlicher Planvervielfältigungen und Vorabzüge im Zuge der Planung</t>
        </r>
      </text>
    </comment>
    <comment ref="D160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gemäß Anbot der Planungsbüros</t>
        </r>
      </text>
    </comment>
    <comment ref="D66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D82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D98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D114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D131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D143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Klasse IV: 1,0 Zivilingenieur
Klasse III: 0,8 Techniker/Ingenieur
Klasse II: 0,65  techn. Zeichner
Klasse I: 0,5 Hilfskraft/Sekretärin
</t>
        </r>
      </text>
    </comment>
    <comment ref="N60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0,0: im Regelfall
0,05: zur genauen Kostenermittlung</t>
        </r>
      </text>
    </comment>
    <comment ref="E7" authorId="1">
      <text>
        <r>
          <rPr>
            <b/>
            <sz val="8"/>
            <rFont val="Tahoma"/>
            <family val="0"/>
          </rPr>
          <t xml:space="preserve">Landesstandard:
LSW-Element plus Sockelelement
</t>
        </r>
        <r>
          <rPr>
            <sz val="8"/>
            <rFont val="Tahoma"/>
            <family val="0"/>
          </rPr>
          <t xml:space="preserve">
= Fläche von Fundamentoberkante bis LSW-Oberkante</t>
        </r>
      </text>
    </comment>
    <comment ref="G7" authorId="1">
      <text>
        <r>
          <rPr>
            <b/>
            <sz val="8"/>
            <rFont val="Tahoma"/>
            <family val="0"/>
          </rPr>
          <t>Landesstandard:</t>
        </r>
        <r>
          <rPr>
            <sz val="8"/>
            <rFont val="Tahoma"/>
            <family val="0"/>
          </rPr>
          <t xml:space="preserve">
Normal: Holz(beton) etc. 180,-
Brücken: 300,-
im speziellen Fall kann davon abgewichen werden</t>
        </r>
      </text>
    </comment>
  </commentList>
</comments>
</file>

<file path=xl/sharedStrings.xml><?xml version="1.0" encoding="utf-8"?>
<sst xmlns="http://schemas.openxmlformats.org/spreadsheetml/2006/main" count="197" uniqueCount="92">
  <si>
    <t>Teilleistungsfaktor</t>
  </si>
  <si>
    <t>Mehrwertsteuer</t>
  </si>
  <si>
    <t>Klasse IV</t>
  </si>
  <si>
    <t>Klasse III</t>
  </si>
  <si>
    <t>Klasse I</t>
  </si>
  <si>
    <t>[h]</t>
  </si>
  <si>
    <t>[EUR]</t>
  </si>
  <si>
    <t>Ingenieurstunde [EUR]</t>
  </si>
  <si>
    <t>Honorarpflichtige Kosten</t>
  </si>
  <si>
    <t>Honorarsatz für die Planung</t>
  </si>
  <si>
    <t>Vorentwurf</t>
  </si>
  <si>
    <t>Entwurf</t>
  </si>
  <si>
    <t xml:space="preserve">Honorarpflichtige Kosten K  </t>
  </si>
  <si>
    <t>Einreichung</t>
  </si>
  <si>
    <t>Details</t>
  </si>
  <si>
    <r>
      <t>Grundgebührensatz f.d. Planung g</t>
    </r>
    <r>
      <rPr>
        <vertAlign val="subscript"/>
        <sz val="10"/>
        <rFont val="Arial"/>
        <family val="2"/>
      </rPr>
      <t>0,P</t>
    </r>
  </si>
  <si>
    <t>Ausschreibung</t>
  </si>
  <si>
    <r>
      <t>Basiskosten f.d. Planung K</t>
    </r>
    <r>
      <rPr>
        <vertAlign val="subscript"/>
        <sz val="10"/>
        <rFont val="Arial"/>
        <family val="2"/>
      </rPr>
      <t>0</t>
    </r>
  </si>
  <si>
    <t>K [EURS]</t>
  </si>
  <si>
    <r>
      <t>h</t>
    </r>
    <r>
      <rPr>
        <vertAlign val="subscript"/>
        <sz val="10"/>
        <rFont val="Arial"/>
        <family val="2"/>
      </rPr>
      <t>P</t>
    </r>
  </si>
  <si>
    <t>p</t>
  </si>
  <si>
    <t>t</t>
  </si>
  <si>
    <t>Baupläne</t>
  </si>
  <si>
    <r>
      <t>Honorarsatz für die Planung h</t>
    </r>
    <r>
      <rPr>
        <vertAlign val="subscript"/>
        <sz val="10"/>
        <rFont val="Arial"/>
        <family val="2"/>
      </rPr>
      <t>P</t>
    </r>
  </si>
  <si>
    <t>Oberleitung/P</t>
  </si>
  <si>
    <t>Oberleitung/A</t>
  </si>
  <si>
    <t>Kostenerm.</t>
  </si>
  <si>
    <t>Planungsfaktor         Klasse 1</t>
  </si>
  <si>
    <t>Summe netto</t>
  </si>
  <si>
    <t>Honoraranbot</t>
  </si>
  <si>
    <t>a</t>
  </si>
  <si>
    <t>b</t>
  </si>
  <si>
    <t>c</t>
  </si>
  <si>
    <t>d</t>
  </si>
  <si>
    <t>e</t>
  </si>
  <si>
    <t>f</t>
  </si>
  <si>
    <t>g2</t>
  </si>
  <si>
    <t>g1</t>
  </si>
  <si>
    <t>km</t>
  </si>
  <si>
    <t>EUR/km</t>
  </si>
  <si>
    <t>Nachlaß</t>
  </si>
  <si>
    <t>Summe netto inkl. Nachlaß</t>
  </si>
  <si>
    <t>Länge [m]</t>
  </si>
  <si>
    <t>Höhe [m]</t>
  </si>
  <si>
    <t>Fläche [m2]</t>
  </si>
  <si>
    <t>EUR</t>
  </si>
  <si>
    <t>Ausführung</t>
  </si>
  <si>
    <t>Summe</t>
  </si>
  <si>
    <t>2.</t>
  </si>
  <si>
    <t>3.</t>
  </si>
  <si>
    <t>4.</t>
  </si>
  <si>
    <t>5.</t>
  </si>
  <si>
    <t>Summe:</t>
  </si>
  <si>
    <t>Summe brutto</t>
  </si>
  <si>
    <t>Lärmschutzwand</t>
  </si>
  <si>
    <t>Länge:</t>
  </si>
  <si>
    <t>n = Länge / 20 x Breite</t>
  </si>
  <si>
    <t>Abminderung Längenerstreckung                   1 - ((n-1/n+1).0,5)</t>
  </si>
  <si>
    <t>Summe &gt; 50 m</t>
  </si>
  <si>
    <t>Gesamt</t>
  </si>
  <si>
    <t>1.1</t>
  </si>
  <si>
    <t>1.2</t>
  </si>
  <si>
    <t>Einreich- und Detailplanung, &gt; 50 m</t>
  </si>
  <si>
    <t>Einreich- und Detailplanung &lt; 50 m</t>
  </si>
  <si>
    <t>Vermessung</t>
  </si>
  <si>
    <t xml:space="preserve">Projekt: </t>
  </si>
  <si>
    <t xml:space="preserve">Abschnitt: </t>
  </si>
  <si>
    <t>Abschnitt:</t>
  </si>
  <si>
    <t>Honorarpflichtige Kosten: geschätzte, tatsächliche Baukosten</t>
  </si>
  <si>
    <t>§15 Werke mit extremer Längserstreckung:</t>
  </si>
  <si>
    <t>EURO pro km</t>
  </si>
  <si>
    <t>durchschnittliche Höhe</t>
  </si>
  <si>
    <t>Sonstiges/Nebenkosten</t>
  </si>
  <si>
    <t>Anzahl der Fahrten</t>
  </si>
  <si>
    <t>Stundenbasis</t>
  </si>
  <si>
    <t>Fahrtkosten</t>
  </si>
  <si>
    <t xml:space="preserve">Sonstiges </t>
  </si>
  <si>
    <t>€ pro Ingenieurstunde</t>
  </si>
  <si>
    <t>6.</t>
  </si>
  <si>
    <t>Planungsfaktor         Klasse 0</t>
  </si>
  <si>
    <t>Tor</t>
  </si>
  <si>
    <t>Bodenuntersuchung inkl. Vor- und Nachbereitung (im Regelfall: von Bodenprüfstelle durchgeführt)</t>
  </si>
  <si>
    <t>Leitungserhebung (im Regelfall: von Bodenprüfstelle im Zuge der Bodenuntersuchung durchgeführt)</t>
  </si>
  <si>
    <t>Statik (auf Stundenbasis)</t>
  </si>
  <si>
    <t xml:space="preserve">Nebenkosten </t>
  </si>
  <si>
    <t>EUR/m2 netto</t>
  </si>
  <si>
    <t>Klasse II</t>
  </si>
  <si>
    <t>XY</t>
  </si>
  <si>
    <t>Summe netto inkl. Nebenkosten</t>
  </si>
  <si>
    <t>LSW</t>
  </si>
  <si>
    <t>Brücke</t>
  </si>
  <si>
    <t>Stand: April 2009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</si>
</sst>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#,##0.000"/>
    <numFmt numFmtId="181" formatCode="0.0000%"/>
    <numFmt numFmtId="182" formatCode="0.00000%"/>
    <numFmt numFmtId="183" formatCode="0.000000%"/>
    <numFmt numFmtId="184" formatCode="#,##0.0"/>
    <numFmt numFmtId="185" formatCode="0.00000000000"/>
    <numFmt numFmtId="186" formatCode="_-* #,##0.000_-;\-* #,##0.000_-;_-* &quot;-&quot;??_-;_-@_-"/>
    <numFmt numFmtId="187" formatCode="_-* #,##0.0000_-;\-* #,##0.0000_-;_-* &quot;-&quot;??_-;_-@_-"/>
    <numFmt numFmtId="188" formatCode="0.000000000"/>
    <numFmt numFmtId="189" formatCode="0.0000000000"/>
    <numFmt numFmtId="190" formatCode="_-* #,##0.0\ _D_M_-;\-* #,##0.0\ _D_M_-;_-* &quot;-&quot;??\ _D_M_-;_-@_-"/>
    <numFmt numFmtId="191" formatCode="_-* #,##0\ _D_M_-;\-* #,##0\ _D_M_-;_-* &quot;-&quot;??\ _D_M_-;_-@_-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0.000%"/>
  </numFmts>
  <fonts count="22">
    <font>
      <sz val="10"/>
      <name val="Arial"/>
      <family val="0"/>
    </font>
    <font>
      <vertAlign val="subscript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2"/>
    </font>
    <font>
      <b/>
      <sz val="2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2" borderId="15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2" fontId="0" fillId="2" borderId="18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19" xfId="0" applyNumberFormat="1" applyBorder="1" applyAlignment="1" applyProtection="1">
      <alignment/>
      <protection locked="0"/>
    </xf>
    <xf numFmtId="2" fontId="0" fillId="2" borderId="20" xfId="0" applyNumberFormat="1" applyFont="1" applyFill="1" applyBorder="1" applyAlignment="1" applyProtection="1">
      <alignment/>
      <protection locked="0"/>
    </xf>
    <xf numFmtId="2" fontId="6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2" fillId="3" borderId="31" xfId="0" applyFont="1" applyFill="1" applyBorder="1" applyAlignment="1">
      <alignment horizontal="left"/>
    </xf>
    <xf numFmtId="0" fontId="12" fillId="3" borderId="3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49" fontId="5" fillId="3" borderId="21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15" fillId="0" borderId="8" xfId="0" applyFont="1" applyBorder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0" fontId="4" fillId="0" borderId="35" xfId="0" applyFont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3" fontId="6" fillId="4" borderId="26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 horizontal="center"/>
    </xf>
    <xf numFmtId="3" fontId="0" fillId="4" borderId="8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76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179" fontId="0" fillId="4" borderId="7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49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6" fillId="5" borderId="0" xfId="0" applyFont="1" applyFill="1" applyAlignment="1">
      <alignment/>
    </xf>
    <xf numFmtId="0" fontId="11" fillId="0" borderId="2" xfId="0" applyFont="1" applyBorder="1" applyAlignment="1" applyProtection="1">
      <alignment/>
      <protection locked="0"/>
    </xf>
    <xf numFmtId="4" fontId="12" fillId="6" borderId="8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2" fillId="0" borderId="34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41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>
      <alignment horizontal="right"/>
    </xf>
    <xf numFmtId="176" fontId="0" fillId="4" borderId="3" xfId="0" applyNumberFormat="1" applyFill="1" applyBorder="1" applyAlignment="1">
      <alignment/>
    </xf>
    <xf numFmtId="0" fontId="3" fillId="0" borderId="42" xfId="0" applyFont="1" applyFill="1" applyBorder="1" applyAlignment="1">
      <alignment/>
    </xf>
    <xf numFmtId="174" fontId="0" fillId="5" borderId="0" xfId="0" applyNumberFormat="1" applyFill="1" applyAlignment="1">
      <alignment/>
    </xf>
    <xf numFmtId="4" fontId="0" fillId="0" borderId="0" xfId="0" applyNumberFormat="1" applyAlignment="1">
      <alignment/>
    </xf>
    <xf numFmtId="3" fontId="0" fillId="4" borderId="5" xfId="0" applyNumberFormat="1" applyFill="1" applyBorder="1" applyAlignment="1" applyProtection="1">
      <alignment horizontal="right"/>
      <protection/>
    </xf>
    <xf numFmtId="4" fontId="0" fillId="4" borderId="13" xfId="0" applyNumberForma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>
      <alignment/>
    </xf>
    <xf numFmtId="197" fontId="0" fillId="0" borderId="0" xfId="0" applyNumberFormat="1" applyBorder="1" applyAlignment="1">
      <alignment/>
    </xf>
    <xf numFmtId="0" fontId="11" fillId="2" borderId="39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11" fillId="2" borderId="40" xfId="0" applyFont="1" applyFill="1" applyBorder="1" applyAlignment="1" applyProtection="1">
      <alignment/>
      <protection locked="0"/>
    </xf>
    <xf numFmtId="0" fontId="11" fillId="2" borderId="40" xfId="0" applyNumberFormat="1" applyFont="1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3" fontId="0" fillId="4" borderId="38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0" fontId="11" fillId="0" borderId="43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3" fontId="11" fillId="0" borderId="36" xfId="0" applyNumberFormat="1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3" fontId="11" fillId="0" borderId="5" xfId="0" applyNumberFormat="1" applyFont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3" fontId="11" fillId="0" borderId="49" xfId="0" applyNumberFormat="1" applyFont="1" applyBorder="1" applyAlignment="1" applyProtection="1">
      <alignment/>
      <protection locked="0"/>
    </xf>
    <xf numFmtId="0" fontId="16" fillId="4" borderId="21" xfId="0" applyFont="1" applyFill="1" applyBorder="1" applyAlignment="1" applyProtection="1">
      <alignment/>
      <protection locked="0"/>
    </xf>
    <xf numFmtId="0" fontId="16" fillId="4" borderId="31" xfId="0" applyFont="1" applyFill="1" applyBorder="1" applyAlignment="1" applyProtection="1">
      <alignment/>
      <protection locked="0"/>
    </xf>
    <xf numFmtId="3" fontId="16" fillId="4" borderId="32" xfId="0" applyNumberFormat="1" applyFont="1" applyFill="1" applyBorder="1" applyAlignment="1" applyProtection="1">
      <alignment/>
      <protection locked="0"/>
    </xf>
    <xf numFmtId="0" fontId="11" fillId="0" borderId="5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172" fontId="11" fillId="0" borderId="11" xfId="0" applyNumberFormat="1" applyFont="1" applyBorder="1" applyAlignment="1" applyProtection="1">
      <alignment/>
      <protection locked="0"/>
    </xf>
    <xf numFmtId="3" fontId="11" fillId="0" borderId="19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5" fillId="4" borderId="21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3" fontId="5" fillId="4" borderId="32" xfId="0" applyNumberFormat="1" applyFont="1" applyFill="1" applyBorder="1" applyAlignment="1" applyProtection="1">
      <alignment/>
      <protection locked="0"/>
    </xf>
    <xf numFmtId="2" fontId="0" fillId="2" borderId="38" xfId="0" applyNumberFormat="1" applyFill="1" applyBorder="1" applyAlignment="1" applyProtection="1">
      <alignment horizontal="center"/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10" fontId="11" fillId="2" borderId="4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17" applyFill="1" applyAlignment="1" applyProtection="1">
      <alignment/>
      <protection locked="0"/>
    </xf>
    <xf numFmtId="176" fontId="0" fillId="4" borderId="7" xfId="0" applyNumberFormat="1" applyFill="1" applyBorder="1" applyAlignment="1">
      <alignment/>
    </xf>
    <xf numFmtId="0" fontId="11" fillId="0" borderId="29" xfId="0" applyFont="1" applyBorder="1" applyAlignment="1" applyProtection="1">
      <alignment/>
      <protection locked="0"/>
    </xf>
    <xf numFmtId="0" fontId="11" fillId="2" borderId="51" xfId="0" applyFont="1" applyFill="1" applyBorder="1" applyAlignment="1" applyProtection="1">
      <alignment/>
      <protection locked="0"/>
    </xf>
    <xf numFmtId="0" fontId="11" fillId="0" borderId="51" xfId="0" applyFont="1" applyBorder="1" applyAlignment="1" applyProtection="1">
      <alignment/>
      <protection locked="0"/>
    </xf>
    <xf numFmtId="0" fontId="3" fillId="2" borderId="35" xfId="0" applyFont="1" applyFill="1" applyBorder="1" applyAlignment="1" applyProtection="1">
      <alignment horizontal="right"/>
      <protection locked="0"/>
    </xf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36" xfId="0" applyFont="1" applyFill="1" applyBorder="1" applyAlignment="1" applyProtection="1">
      <alignment horizontal="right"/>
      <protection locked="0"/>
    </xf>
    <xf numFmtId="0" fontId="3" fillId="2" borderId="5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3" fillId="2" borderId="37" xfId="0" applyFont="1" applyFill="1" applyBorder="1" applyAlignment="1" applyProtection="1">
      <alignment/>
      <protection locked="0"/>
    </xf>
    <xf numFmtId="0" fontId="3" fillId="2" borderId="53" xfId="0" applyFont="1" applyFill="1" applyBorder="1" applyAlignment="1" applyProtection="1">
      <alignment/>
      <protection locked="0"/>
    </xf>
    <xf numFmtId="0" fontId="3" fillId="4" borderId="53" xfId="0" applyFont="1" applyFill="1" applyBorder="1" applyAlignment="1">
      <alignment/>
    </xf>
    <xf numFmtId="2" fontId="3" fillId="4" borderId="3" xfId="0" applyNumberFormat="1" applyFont="1" applyFill="1" applyBorder="1" applyAlignment="1">
      <alignment horizontal="left"/>
    </xf>
    <xf numFmtId="0" fontId="3" fillId="2" borderId="9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2" borderId="54" xfId="0" applyFont="1" applyFill="1" applyBorder="1" applyAlignment="1" applyProtection="1">
      <alignment/>
      <protection locked="0"/>
    </xf>
    <xf numFmtId="0" fontId="3" fillId="2" borderId="40" xfId="0" applyFont="1" applyFill="1" applyBorder="1" applyAlignment="1" applyProtection="1">
      <alignment/>
      <protection locked="0"/>
    </xf>
    <xf numFmtId="0" fontId="3" fillId="2" borderId="49" xfId="0" applyFont="1" applyFill="1" applyBorder="1" applyAlignment="1" applyProtection="1">
      <alignment/>
      <protection locked="0"/>
    </xf>
    <xf numFmtId="0" fontId="0" fillId="0" borderId="44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 horizontal="center"/>
    </xf>
    <xf numFmtId="10" fontId="11" fillId="0" borderId="44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7" xfId="0" applyFill="1" applyBorder="1" applyAlignment="1">
      <alignment/>
    </xf>
    <xf numFmtId="10" fontId="11" fillId="0" borderId="48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10" fontId="11" fillId="0" borderId="31" xfId="0" applyNumberFormat="1" applyFont="1" applyFill="1" applyBorder="1" applyAlignment="1">
      <alignment/>
    </xf>
    <xf numFmtId="4" fontId="13" fillId="6" borderId="55" xfId="0" applyNumberFormat="1" applyFont="1" applyFill="1" applyBorder="1" applyAlignment="1">
      <alignment/>
    </xf>
    <xf numFmtId="4" fontId="13" fillId="0" borderId="7" xfId="0" applyNumberFormat="1" applyFont="1" applyFill="1" applyBorder="1" applyAlignment="1">
      <alignment/>
    </xf>
    <xf numFmtId="4" fontId="19" fillId="6" borderId="8" xfId="0" applyNumberFormat="1" applyFont="1" applyFill="1" applyBorder="1" applyAlignment="1">
      <alignment/>
    </xf>
    <xf numFmtId="49" fontId="20" fillId="0" borderId="43" xfId="0" applyNumberFormat="1" applyFont="1" applyFill="1" applyBorder="1" applyAlignment="1">
      <alignment horizontal="left"/>
    </xf>
    <xf numFmtId="49" fontId="19" fillId="0" borderId="47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4" borderId="4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11" fillId="0" borderId="30" xfId="0" applyNumberFormat="1" applyFont="1" applyFill="1" applyBorder="1" applyAlignment="1" applyProtection="1">
      <alignment/>
      <protection locked="0"/>
    </xf>
    <xf numFmtId="0" fontId="3" fillId="2" borderId="54" xfId="0" applyNumberFormat="1" applyFont="1" applyFill="1" applyBorder="1" applyAlignment="1" applyProtection="1">
      <alignment horizontal="right"/>
      <protection locked="0"/>
    </xf>
    <xf numFmtId="0" fontId="3" fillId="2" borderId="40" xfId="0" applyNumberFormat="1" applyFont="1" applyFill="1" applyBorder="1" applyAlignment="1" applyProtection="1">
      <alignment horizontal="right"/>
      <protection locked="0"/>
    </xf>
    <xf numFmtId="0" fontId="3" fillId="2" borderId="49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3" xfId="0" applyFont="1" applyBorder="1" applyAlignment="1">
      <alignment horizontal="center" textRotation="90" wrapText="1"/>
    </xf>
    <xf numFmtId="0" fontId="2" fillId="0" borderId="51" xfId="0" applyFont="1" applyBorder="1" applyAlignment="1">
      <alignment horizontal="center" textRotation="90" wrapText="1"/>
    </xf>
    <xf numFmtId="0" fontId="2" fillId="0" borderId="53" xfId="0" applyFont="1" applyBorder="1" applyAlignment="1">
      <alignment horizontal="center" textRotation="87" wrapText="1"/>
    </xf>
    <xf numFmtId="0" fontId="2" fillId="0" borderId="51" xfId="0" applyFont="1" applyBorder="1" applyAlignment="1">
      <alignment horizontal="center" textRotation="87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tabSelected="1" zoomScale="50" zoomScaleNormal="50" workbookViewId="0" topLeftCell="A1">
      <selection activeCell="F159" sqref="F159"/>
    </sheetView>
  </sheetViews>
  <sheetFormatPr defaultColWidth="11.421875" defaultRowHeight="12.75"/>
  <cols>
    <col min="1" max="1" width="9.28125" style="63" customWidth="1"/>
    <col min="2" max="2" width="40.8515625" style="0" customWidth="1"/>
    <col min="3" max="3" width="13.57421875" style="2" customWidth="1"/>
    <col min="4" max="4" width="13.28125" style="0" customWidth="1"/>
    <col min="5" max="5" width="12.421875" style="0" customWidth="1"/>
    <col min="6" max="6" width="23.7109375" style="0" customWidth="1"/>
    <col min="7" max="7" width="19.28125" style="0" customWidth="1"/>
    <col min="8" max="8" width="7.7109375" style="0" customWidth="1"/>
    <col min="9" max="9" width="16.8515625" style="0" customWidth="1"/>
    <col min="11" max="14" width="6.7109375" style="0" customWidth="1"/>
    <col min="15" max="15" width="19.28125" style="121" customWidth="1"/>
    <col min="16" max="16" width="18.7109375" style="0" customWidth="1"/>
  </cols>
  <sheetData>
    <row r="1" ht="45">
      <c r="A1" s="57" t="s">
        <v>29</v>
      </c>
    </row>
    <row r="2" spans="1:7" ht="60">
      <c r="A2" s="86" t="s">
        <v>65</v>
      </c>
      <c r="C2" s="57" t="s">
        <v>87</v>
      </c>
      <c r="D2" s="174"/>
      <c r="E2" s="174"/>
      <c r="F2" s="175"/>
      <c r="G2" s="176"/>
    </row>
    <row r="3" spans="1:9" ht="45">
      <c r="A3" s="57" t="s">
        <v>54</v>
      </c>
      <c r="E3" s="118">
        <v>69.85</v>
      </c>
      <c r="F3" s="77" t="s">
        <v>77</v>
      </c>
      <c r="H3" s="132">
        <v>0.42</v>
      </c>
      <c r="I3" s="128" t="s">
        <v>70</v>
      </c>
    </row>
    <row r="4" spans="1:2" ht="27.75">
      <c r="A4" s="58"/>
      <c r="B4" s="226" t="s">
        <v>91</v>
      </c>
    </row>
    <row r="5" ht="28.5" thickBot="1">
      <c r="B5" s="58" t="s">
        <v>68</v>
      </c>
    </row>
    <row r="6" spans="1:9" ht="28.5" thickBot="1">
      <c r="A6" s="58"/>
      <c r="C6" s="110" t="s">
        <v>42</v>
      </c>
      <c r="D6" s="111" t="s">
        <v>43</v>
      </c>
      <c r="E6" s="111" t="s">
        <v>44</v>
      </c>
      <c r="F6" s="111" t="s">
        <v>46</v>
      </c>
      <c r="G6" s="112" t="s">
        <v>85</v>
      </c>
      <c r="H6" s="113"/>
      <c r="I6" s="114" t="s">
        <v>45</v>
      </c>
    </row>
    <row r="7" spans="1:9" ht="27.75">
      <c r="A7" s="58"/>
      <c r="B7" s="146" t="s">
        <v>66</v>
      </c>
      <c r="C7" s="138">
        <v>0</v>
      </c>
      <c r="D7" s="138">
        <v>0</v>
      </c>
      <c r="E7" s="116">
        <f>C7*D7</f>
        <v>0</v>
      </c>
      <c r="F7" s="116" t="s">
        <v>89</v>
      </c>
      <c r="G7" s="138">
        <v>180</v>
      </c>
      <c r="H7" s="147"/>
      <c r="I7" s="148">
        <f>E7*G7</f>
        <v>0</v>
      </c>
    </row>
    <row r="8" spans="1:9" ht="27.75">
      <c r="A8" s="58"/>
      <c r="B8" s="149"/>
      <c r="C8" s="139">
        <v>0</v>
      </c>
      <c r="D8" s="139">
        <v>0</v>
      </c>
      <c r="E8" s="119">
        <f>C8*D8</f>
        <v>0</v>
      </c>
      <c r="F8" s="119" t="s">
        <v>90</v>
      </c>
      <c r="G8" s="139">
        <v>300</v>
      </c>
      <c r="H8" s="34"/>
      <c r="I8" s="150">
        <f>E8*G8</f>
        <v>0</v>
      </c>
    </row>
    <row r="9" spans="1:9" ht="27.75">
      <c r="A9" s="58"/>
      <c r="B9" s="149"/>
      <c r="C9" s="139">
        <v>0</v>
      </c>
      <c r="D9" s="139">
        <v>0</v>
      </c>
      <c r="E9" s="119">
        <f>C9*D9</f>
        <v>0</v>
      </c>
      <c r="F9" s="119" t="s">
        <v>80</v>
      </c>
      <c r="G9" s="139">
        <v>8000</v>
      </c>
      <c r="H9" s="34"/>
      <c r="I9" s="150">
        <f aca="true" t="shared" si="0" ref="I9:I19">E9*G9</f>
        <v>0</v>
      </c>
    </row>
    <row r="10" spans="1:9" ht="27.75">
      <c r="A10" s="58"/>
      <c r="B10" s="149"/>
      <c r="C10" s="139">
        <v>0</v>
      </c>
      <c r="D10" s="139">
        <v>0</v>
      </c>
      <c r="E10" s="119">
        <f aca="true" t="shared" si="1" ref="E10:E21">C10*D10</f>
        <v>0</v>
      </c>
      <c r="F10" s="119"/>
      <c r="G10" s="139">
        <v>0</v>
      </c>
      <c r="H10" s="34"/>
      <c r="I10" s="150">
        <f t="shared" si="0"/>
        <v>0</v>
      </c>
    </row>
    <row r="11" spans="1:9" ht="27.75">
      <c r="A11" s="58"/>
      <c r="B11" s="149"/>
      <c r="C11" s="139">
        <v>0</v>
      </c>
      <c r="D11" s="139">
        <v>0</v>
      </c>
      <c r="E11" s="119">
        <f t="shared" si="1"/>
        <v>0</v>
      </c>
      <c r="F11" s="119"/>
      <c r="G11" s="139">
        <v>0</v>
      </c>
      <c r="H11" s="34"/>
      <c r="I11" s="150">
        <f t="shared" si="0"/>
        <v>0</v>
      </c>
    </row>
    <row r="12" spans="1:9" ht="27.75">
      <c r="A12" s="58"/>
      <c r="B12" s="149"/>
      <c r="C12" s="139">
        <v>0</v>
      </c>
      <c r="D12" s="139">
        <v>0</v>
      </c>
      <c r="E12" s="119">
        <f t="shared" si="1"/>
        <v>0</v>
      </c>
      <c r="F12" s="119"/>
      <c r="G12" s="139">
        <v>0</v>
      </c>
      <c r="H12" s="34"/>
      <c r="I12" s="150">
        <f t="shared" si="0"/>
        <v>0</v>
      </c>
    </row>
    <row r="13" spans="1:9" ht="27.75">
      <c r="A13" s="58"/>
      <c r="B13" s="149"/>
      <c r="C13" s="139">
        <v>0</v>
      </c>
      <c r="D13" s="139">
        <v>0</v>
      </c>
      <c r="E13" s="119">
        <f t="shared" si="1"/>
        <v>0</v>
      </c>
      <c r="F13" s="119"/>
      <c r="G13" s="139">
        <v>0</v>
      </c>
      <c r="H13" s="34"/>
      <c r="I13" s="150">
        <f t="shared" si="0"/>
        <v>0</v>
      </c>
    </row>
    <row r="14" spans="1:9" ht="27.75">
      <c r="A14" s="58"/>
      <c r="B14" s="149"/>
      <c r="C14" s="139">
        <v>0</v>
      </c>
      <c r="D14" s="139">
        <v>0</v>
      </c>
      <c r="E14" s="119">
        <f t="shared" si="1"/>
        <v>0</v>
      </c>
      <c r="F14" s="119"/>
      <c r="G14" s="139">
        <v>0</v>
      </c>
      <c r="H14" s="34"/>
      <c r="I14" s="150">
        <f t="shared" si="0"/>
        <v>0</v>
      </c>
    </row>
    <row r="15" spans="1:9" ht="27.75">
      <c r="A15" s="58"/>
      <c r="B15" s="149"/>
      <c r="C15" s="139">
        <v>0</v>
      </c>
      <c r="D15" s="139">
        <v>0</v>
      </c>
      <c r="E15" s="119">
        <f t="shared" si="1"/>
        <v>0</v>
      </c>
      <c r="F15" s="119"/>
      <c r="G15" s="139">
        <v>0</v>
      </c>
      <c r="H15" s="34"/>
      <c r="I15" s="150">
        <f t="shared" si="0"/>
        <v>0</v>
      </c>
    </row>
    <row r="16" spans="1:9" ht="27.75">
      <c r="A16" s="58"/>
      <c r="B16" s="149"/>
      <c r="C16" s="139">
        <v>0</v>
      </c>
      <c r="D16" s="139">
        <v>0</v>
      </c>
      <c r="E16" s="119">
        <f t="shared" si="1"/>
        <v>0</v>
      </c>
      <c r="F16" s="119"/>
      <c r="G16" s="139">
        <v>0</v>
      </c>
      <c r="H16" s="34"/>
      <c r="I16" s="150">
        <f t="shared" si="0"/>
        <v>0</v>
      </c>
    </row>
    <row r="17" spans="1:9" ht="27.75">
      <c r="A17" s="58"/>
      <c r="B17" s="149"/>
      <c r="C17" s="139">
        <v>0</v>
      </c>
      <c r="D17" s="139">
        <v>0</v>
      </c>
      <c r="E17" s="119">
        <f t="shared" si="1"/>
        <v>0</v>
      </c>
      <c r="F17" s="119"/>
      <c r="G17" s="139">
        <v>0</v>
      </c>
      <c r="H17" s="34"/>
      <c r="I17" s="150">
        <f t="shared" si="0"/>
        <v>0</v>
      </c>
    </row>
    <row r="18" spans="1:9" ht="27.75">
      <c r="A18" s="58"/>
      <c r="B18" s="149"/>
      <c r="C18" s="139">
        <v>0</v>
      </c>
      <c r="D18" s="139">
        <v>0</v>
      </c>
      <c r="E18" s="119">
        <f t="shared" si="1"/>
        <v>0</v>
      </c>
      <c r="F18" s="119"/>
      <c r="G18" s="139">
        <v>0</v>
      </c>
      <c r="H18" s="34"/>
      <c r="I18" s="150">
        <f t="shared" si="0"/>
        <v>0</v>
      </c>
    </row>
    <row r="19" spans="1:9" ht="27.75">
      <c r="A19" s="58"/>
      <c r="B19" s="149"/>
      <c r="C19" s="139">
        <v>0</v>
      </c>
      <c r="D19" s="139">
        <v>0</v>
      </c>
      <c r="E19" s="119">
        <f t="shared" si="1"/>
        <v>0</v>
      </c>
      <c r="F19" s="119"/>
      <c r="G19" s="139">
        <v>0</v>
      </c>
      <c r="H19" s="34"/>
      <c r="I19" s="150">
        <f t="shared" si="0"/>
        <v>0</v>
      </c>
    </row>
    <row r="20" spans="1:9" ht="27.75">
      <c r="A20" s="58"/>
      <c r="B20" s="151"/>
      <c r="C20" s="140">
        <v>0</v>
      </c>
      <c r="D20" s="140">
        <v>0</v>
      </c>
      <c r="E20" s="119">
        <f t="shared" si="1"/>
        <v>0</v>
      </c>
      <c r="F20" s="152"/>
      <c r="G20" s="140">
        <v>0</v>
      </c>
      <c r="H20" s="153"/>
      <c r="I20" s="154">
        <f>E20*G20</f>
        <v>0</v>
      </c>
    </row>
    <row r="21" spans="1:9" ht="28.5" thickBot="1">
      <c r="A21" s="58"/>
      <c r="B21" s="155"/>
      <c r="C21" s="141">
        <v>0</v>
      </c>
      <c r="D21" s="142">
        <v>0</v>
      </c>
      <c r="E21" s="119">
        <f t="shared" si="1"/>
        <v>0</v>
      </c>
      <c r="F21" s="117"/>
      <c r="G21" s="141">
        <v>0</v>
      </c>
      <c r="H21" s="156"/>
      <c r="I21" s="157">
        <f>E21*G21</f>
        <v>0</v>
      </c>
    </row>
    <row r="22" spans="1:9" ht="28.5" thickBot="1">
      <c r="A22" s="58"/>
      <c r="B22" s="158" t="s">
        <v>58</v>
      </c>
      <c r="C22" s="159">
        <f>SUM(C7:C21)</f>
        <v>0</v>
      </c>
      <c r="D22" s="159" t="str">
        <f>IF(C22&gt;0,E22/C22,"0")</f>
        <v>0</v>
      </c>
      <c r="E22" s="159">
        <f>SUM(E7:E21)</f>
        <v>0</v>
      </c>
      <c r="F22" s="159"/>
      <c r="G22" s="159"/>
      <c r="H22" s="159"/>
      <c r="I22" s="160">
        <f>SUM(I7:I21)</f>
        <v>0</v>
      </c>
    </row>
    <row r="23" spans="1:9" ht="28.5" thickBot="1">
      <c r="A23" s="58"/>
      <c r="B23" s="161"/>
      <c r="C23" s="162"/>
      <c r="D23" s="163"/>
      <c r="E23" s="162"/>
      <c r="F23" s="162"/>
      <c r="G23" s="162"/>
      <c r="H23" s="22"/>
      <c r="I23" s="164"/>
    </row>
    <row r="24" spans="1:9" ht="28.5" thickBot="1">
      <c r="A24" s="58"/>
      <c r="B24" s="146" t="s">
        <v>67</v>
      </c>
      <c r="C24" s="138">
        <v>0</v>
      </c>
      <c r="D24" s="138">
        <v>0</v>
      </c>
      <c r="E24" s="116">
        <f>C24*D24</f>
        <v>0</v>
      </c>
      <c r="F24" s="116" t="s">
        <v>89</v>
      </c>
      <c r="G24" s="138">
        <v>180</v>
      </c>
      <c r="H24" s="147"/>
      <c r="I24" s="148">
        <f>E24*G24</f>
        <v>0</v>
      </c>
    </row>
    <row r="25" spans="1:9" ht="27.75">
      <c r="A25" s="58"/>
      <c r="B25" s="178"/>
      <c r="C25" s="179">
        <v>0</v>
      </c>
      <c r="D25" s="179">
        <v>0</v>
      </c>
      <c r="E25" s="180">
        <v>0</v>
      </c>
      <c r="F25" s="180" t="s">
        <v>90</v>
      </c>
      <c r="G25" s="179">
        <v>300</v>
      </c>
      <c r="H25" s="26"/>
      <c r="I25" s="148">
        <f>E25*G25</f>
        <v>0</v>
      </c>
    </row>
    <row r="26" spans="1:9" ht="21" thickBot="1">
      <c r="A26" s="59"/>
      <c r="B26" s="155"/>
      <c r="C26" s="141">
        <v>0</v>
      </c>
      <c r="D26" s="141">
        <v>0</v>
      </c>
      <c r="E26" s="117"/>
      <c r="F26" s="117" t="s">
        <v>80</v>
      </c>
      <c r="G26" s="141">
        <v>8000</v>
      </c>
      <c r="H26" s="156"/>
      <c r="I26" s="157">
        <f>E26*G26</f>
        <v>0</v>
      </c>
    </row>
    <row r="27" spans="1:9" ht="21" thickBot="1">
      <c r="A27" s="59"/>
      <c r="B27" s="158" t="s">
        <v>47</v>
      </c>
      <c r="C27" s="159">
        <f>SUM(C24:C26)</f>
        <v>0</v>
      </c>
      <c r="D27" s="159" t="e">
        <f>E27/C27</f>
        <v>#DIV/0!</v>
      </c>
      <c r="E27" s="159">
        <f>SUM(E24:E26)</f>
        <v>0</v>
      </c>
      <c r="F27" s="159"/>
      <c r="G27" s="159"/>
      <c r="H27" s="159"/>
      <c r="I27" s="160">
        <f>SUM(I24:I26)</f>
        <v>0</v>
      </c>
    </row>
    <row r="28" spans="1:9" ht="21" thickBot="1">
      <c r="A28" s="59"/>
      <c r="B28" s="165"/>
      <c r="C28" s="165"/>
      <c r="D28" s="165"/>
      <c r="E28" s="165"/>
      <c r="F28" s="165"/>
      <c r="G28" s="165"/>
      <c r="H28" s="166"/>
      <c r="I28" s="167"/>
    </row>
    <row r="29" spans="1:9" ht="21" thickBot="1">
      <c r="A29" s="59"/>
      <c r="B29" s="168" t="s">
        <v>59</v>
      </c>
      <c r="C29" s="169">
        <f>C22+C27</f>
        <v>0</v>
      </c>
      <c r="D29" s="169" t="e">
        <f>E29/C29</f>
        <v>#DIV/0!</v>
      </c>
      <c r="E29" s="169">
        <f>E22+E27</f>
        <v>0</v>
      </c>
      <c r="F29" s="169"/>
      <c r="G29" s="169"/>
      <c r="H29" s="169" t="s">
        <v>45</v>
      </c>
      <c r="I29" s="170">
        <f>I22+I27</f>
        <v>0</v>
      </c>
    </row>
    <row r="30" spans="1:9" ht="21" thickBot="1">
      <c r="A30" s="59"/>
      <c r="B30" s="56"/>
      <c r="C30" s="56"/>
      <c r="D30" s="56"/>
      <c r="E30" s="56"/>
      <c r="F30" s="56"/>
      <c r="G30" s="56"/>
      <c r="H30" s="83"/>
      <c r="I30" s="84"/>
    </row>
    <row r="31" spans="1:15" ht="33.75" thickBot="1">
      <c r="A31" s="60"/>
      <c r="B31" s="42"/>
      <c r="D31" s="1"/>
      <c r="O31" s="122" t="s">
        <v>6</v>
      </c>
    </row>
    <row r="32" spans="1:15" s="76" customFormat="1" ht="21" thickBot="1">
      <c r="A32" s="81" t="s">
        <v>60</v>
      </c>
      <c r="B32" s="82" t="s">
        <v>62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120" t="e">
        <f>ROUND(ROUND(E40,5)*ROUND(F40,0)*ROUND(G40,5)*ROUND(H40,2)*ROUND(I40,2),2)</f>
        <v>#DIV/0!</v>
      </c>
    </row>
    <row r="33" spans="1:15" ht="18">
      <c r="A33" s="61"/>
      <c r="B33" s="3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3"/>
    </row>
    <row r="34" spans="1:15" ht="18">
      <c r="A34" s="62"/>
      <c r="B34" s="3"/>
      <c r="C34" s="3"/>
      <c r="D34" s="3"/>
      <c r="E34" s="229" t="s">
        <v>57</v>
      </c>
      <c r="F34" s="227" t="s">
        <v>8</v>
      </c>
      <c r="G34" s="229" t="s">
        <v>9</v>
      </c>
      <c r="H34" s="231" t="s">
        <v>79</v>
      </c>
      <c r="I34" s="227" t="s">
        <v>0</v>
      </c>
      <c r="J34" s="54" t="s">
        <v>30</v>
      </c>
      <c r="K34" s="21" t="s">
        <v>10</v>
      </c>
      <c r="L34" s="22"/>
      <c r="M34" s="23">
        <v>0.1</v>
      </c>
      <c r="N34" s="24">
        <v>0</v>
      </c>
      <c r="O34" s="222"/>
    </row>
    <row r="35" spans="1:15" ht="18.75" thickBot="1">
      <c r="A35" s="62"/>
      <c r="B35" s="3"/>
      <c r="C35" s="101" t="s">
        <v>6</v>
      </c>
      <c r="D35" s="3"/>
      <c r="E35" s="230"/>
      <c r="F35" s="228"/>
      <c r="G35" s="230"/>
      <c r="H35" s="232"/>
      <c r="I35" s="228"/>
      <c r="J35" s="54" t="s">
        <v>31</v>
      </c>
      <c r="K35" s="25" t="s">
        <v>11</v>
      </c>
      <c r="L35" s="26"/>
      <c r="M35" s="27">
        <v>0.2</v>
      </c>
      <c r="N35" s="28">
        <v>0.15</v>
      </c>
      <c r="O35" s="222"/>
    </row>
    <row r="36" spans="1:15" ht="18.75" thickBot="1">
      <c r="A36" s="62"/>
      <c r="B36" s="43" t="s">
        <v>12</v>
      </c>
      <c r="C36" s="96">
        <f>ROUND(I22,0)</f>
        <v>0</v>
      </c>
      <c r="E36" s="230"/>
      <c r="F36" s="228"/>
      <c r="G36" s="230"/>
      <c r="H36" s="232"/>
      <c r="I36" s="228"/>
      <c r="J36" s="54" t="s">
        <v>32</v>
      </c>
      <c r="K36" s="25" t="s">
        <v>13</v>
      </c>
      <c r="L36" s="26"/>
      <c r="M36" s="27">
        <v>0.05</v>
      </c>
      <c r="N36" s="28">
        <v>0.05</v>
      </c>
      <c r="O36" s="222"/>
    </row>
    <row r="37" spans="1:15" ht="18">
      <c r="A37" s="62"/>
      <c r="B37" s="3"/>
      <c r="C37" s="97"/>
      <c r="E37" s="230"/>
      <c r="F37" s="228"/>
      <c r="G37" s="230"/>
      <c r="H37" s="232"/>
      <c r="I37" s="228"/>
      <c r="J37" s="54" t="s">
        <v>33</v>
      </c>
      <c r="K37" s="25" t="s">
        <v>14</v>
      </c>
      <c r="L37" s="26"/>
      <c r="M37" s="27">
        <v>0.1</v>
      </c>
      <c r="N37" s="28">
        <v>0.1</v>
      </c>
      <c r="O37" s="222"/>
    </row>
    <row r="38" spans="1:15" ht="18">
      <c r="A38" s="62"/>
      <c r="B38" s="29" t="s">
        <v>15</v>
      </c>
      <c r="C38" s="98">
        <v>0.05834</v>
      </c>
      <c r="E38" s="230"/>
      <c r="F38" s="228"/>
      <c r="G38" s="230"/>
      <c r="H38" s="232"/>
      <c r="I38" s="228"/>
      <c r="J38" s="55" t="s">
        <v>34</v>
      </c>
      <c r="K38" s="25" t="s">
        <v>16</v>
      </c>
      <c r="L38" s="26"/>
      <c r="M38" s="27">
        <v>0.15</v>
      </c>
      <c r="N38" s="28">
        <v>0.1</v>
      </c>
      <c r="O38" s="222"/>
    </row>
    <row r="39" spans="1:15" ht="18">
      <c r="A39" s="62"/>
      <c r="B39" s="6" t="s">
        <v>17</v>
      </c>
      <c r="C39" s="99">
        <f>3253000/13.7603</f>
        <v>236404.72954804762</v>
      </c>
      <c r="E39" s="102"/>
      <c r="F39" s="30" t="s">
        <v>18</v>
      </c>
      <c r="G39" s="7" t="s">
        <v>19</v>
      </c>
      <c r="H39" s="31" t="s">
        <v>20</v>
      </c>
      <c r="I39" s="52" t="s">
        <v>21</v>
      </c>
      <c r="J39" s="55" t="s">
        <v>35</v>
      </c>
      <c r="K39" s="25" t="s">
        <v>22</v>
      </c>
      <c r="L39" s="26"/>
      <c r="M39" s="27">
        <v>0.25</v>
      </c>
      <c r="N39" s="28">
        <v>0.25</v>
      </c>
      <c r="O39" s="222"/>
    </row>
    <row r="40" spans="1:15" ht="18.75" thickBot="1">
      <c r="A40" s="62"/>
      <c r="B40" s="6" t="s">
        <v>23</v>
      </c>
      <c r="C40" s="177" t="e">
        <f>ROUND((0.4+0.6*POWER((C39/C36),1/3))*C38,5)</f>
        <v>#DIV/0!</v>
      </c>
      <c r="E40" s="143" t="e">
        <f>ROUND(1-(((C47-1)/(C47+1))*0.5),5)</f>
        <v>#DIV/0!</v>
      </c>
      <c r="F40" s="144">
        <f>C36</f>
        <v>0</v>
      </c>
      <c r="G40" s="130" t="e">
        <f>ROUND(C40,5)</f>
        <v>#DIV/0!</v>
      </c>
      <c r="H40" s="171">
        <v>0.75</v>
      </c>
      <c r="I40" s="145">
        <f>N44</f>
        <v>0.7000000000000001</v>
      </c>
      <c r="J40" s="55" t="s">
        <v>37</v>
      </c>
      <c r="K40" s="25" t="s">
        <v>24</v>
      </c>
      <c r="L40" s="26"/>
      <c r="M40" s="27">
        <v>0.05</v>
      </c>
      <c r="N40" s="28">
        <v>0.05</v>
      </c>
      <c r="O40" s="222"/>
    </row>
    <row r="41" spans="1:15" ht="18">
      <c r="A41" s="62"/>
      <c r="B41" s="3"/>
      <c r="C41" s="101" t="s">
        <v>6</v>
      </c>
      <c r="D41" s="5"/>
      <c r="E41" s="137" t="e">
        <f>1-(((C47-1)/(C47+1))*0.5)</f>
        <v>#DIV/0!</v>
      </c>
      <c r="F41" s="3"/>
      <c r="G41" s="3"/>
      <c r="H41" s="3"/>
      <c r="I41" s="3"/>
      <c r="J41" s="55" t="s">
        <v>36</v>
      </c>
      <c r="K41" s="33" t="s">
        <v>25</v>
      </c>
      <c r="L41" s="34"/>
      <c r="M41" s="35">
        <v>0.1</v>
      </c>
      <c r="N41" s="36">
        <v>0</v>
      </c>
      <c r="O41" s="222"/>
    </row>
    <row r="42" spans="1:15" ht="18">
      <c r="A42" s="62"/>
      <c r="B42" s="3"/>
      <c r="C42" s="37"/>
      <c r="D42" s="37"/>
      <c r="E42" s="38"/>
      <c r="F42" s="3"/>
      <c r="G42" s="3"/>
      <c r="H42" s="3"/>
      <c r="I42" s="3"/>
      <c r="J42" s="3"/>
      <c r="K42" s="21"/>
      <c r="L42" s="22"/>
      <c r="M42" s="23"/>
      <c r="N42" s="39"/>
      <c r="O42" s="124"/>
    </row>
    <row r="43" spans="1:15" ht="18.75" thickBot="1">
      <c r="A43" s="62"/>
      <c r="B43" s="3"/>
      <c r="C43" s="37"/>
      <c r="D43" s="37"/>
      <c r="E43" s="32"/>
      <c r="F43" s="3"/>
      <c r="G43" s="3"/>
      <c r="H43" s="3"/>
      <c r="I43" s="3"/>
      <c r="J43" s="3"/>
      <c r="K43" s="33" t="s">
        <v>26</v>
      </c>
      <c r="L43" s="34"/>
      <c r="M43" s="35">
        <v>0.05</v>
      </c>
      <c r="N43" s="40">
        <v>0</v>
      </c>
      <c r="O43" s="124"/>
    </row>
    <row r="44" spans="1:15" ht="18">
      <c r="A44" s="62"/>
      <c r="B44" s="89" t="s">
        <v>69</v>
      </c>
      <c r="C44" s="90"/>
      <c r="D44" s="37"/>
      <c r="E44" s="32"/>
      <c r="F44" s="3"/>
      <c r="G44" s="3"/>
      <c r="H44" s="3"/>
      <c r="I44" s="3"/>
      <c r="J44" s="3"/>
      <c r="K44" s="26"/>
      <c r="L44" s="26"/>
      <c r="M44" s="41">
        <f>SUM(M34:M43)</f>
        <v>1.0500000000000003</v>
      </c>
      <c r="N44" s="41">
        <f>SUM(N34:N43)</f>
        <v>0.7000000000000001</v>
      </c>
      <c r="O44" s="124"/>
    </row>
    <row r="45" spans="1:15" ht="18">
      <c r="A45" s="62"/>
      <c r="B45" s="91" t="s">
        <v>55</v>
      </c>
      <c r="C45" s="134">
        <f>C22</f>
        <v>0</v>
      </c>
      <c r="D45" s="37"/>
      <c r="E45" s="32"/>
      <c r="F45" s="3"/>
      <c r="G45" s="3"/>
      <c r="H45" s="3"/>
      <c r="I45" s="3"/>
      <c r="J45" s="3"/>
      <c r="K45" s="26"/>
      <c r="L45" s="26"/>
      <c r="M45" s="88"/>
      <c r="N45" s="88"/>
      <c r="O45" s="124"/>
    </row>
    <row r="46" spans="1:15" ht="18.75" thickBot="1">
      <c r="A46" s="62"/>
      <c r="B46" s="92" t="s">
        <v>71</v>
      </c>
      <c r="C46" s="135" t="str">
        <f>D22</f>
        <v>0</v>
      </c>
      <c r="D46" s="37"/>
      <c r="E46" s="32"/>
      <c r="F46" s="3"/>
      <c r="G46" s="3"/>
      <c r="H46" s="3"/>
      <c r="I46" s="3"/>
      <c r="J46" s="3"/>
      <c r="K46" s="26"/>
      <c r="L46" s="26"/>
      <c r="M46" s="88"/>
      <c r="N46" s="88"/>
      <c r="O46" s="124"/>
    </row>
    <row r="47" spans="1:15" ht="18.75" thickBot="1">
      <c r="A47" s="62"/>
      <c r="B47" s="93" t="s">
        <v>56</v>
      </c>
      <c r="C47" s="94" t="e">
        <f>C45/(C46*20)</f>
        <v>#DIV/0!</v>
      </c>
      <c r="D47" s="37"/>
      <c r="E47" s="32"/>
      <c r="F47" s="3"/>
      <c r="G47" s="3"/>
      <c r="H47" s="3"/>
      <c r="I47" s="3"/>
      <c r="J47" s="3"/>
      <c r="K47" s="26"/>
      <c r="L47" s="26"/>
      <c r="M47" s="88"/>
      <c r="N47" s="88"/>
      <c r="O47" s="124"/>
    </row>
    <row r="48" spans="1:15" ht="18.75" thickBot="1">
      <c r="A48" s="62"/>
      <c r="B48" s="3"/>
      <c r="C48" s="37"/>
      <c r="D48" s="37"/>
      <c r="E48" s="32"/>
      <c r="F48" s="3"/>
      <c r="G48" s="3"/>
      <c r="H48" s="3"/>
      <c r="I48" s="3"/>
      <c r="J48" s="3"/>
      <c r="K48" s="26"/>
      <c r="L48" s="26"/>
      <c r="M48" s="88"/>
      <c r="N48" s="88"/>
      <c r="O48" s="124"/>
    </row>
    <row r="49" spans="1:16" ht="21" thickBot="1">
      <c r="A49" s="81" t="s">
        <v>61</v>
      </c>
      <c r="B49" s="82" t="s">
        <v>63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120">
        <f>TRUNC(ROUND(E57,5)*ROUND(F57,0)*ROUND(G57,5)*ROUND(H57,2)*ROUND(I57,2),2)</f>
        <v>0</v>
      </c>
      <c r="P49" s="133"/>
    </row>
    <row r="50" spans="1:15" ht="18">
      <c r="A50" s="62"/>
      <c r="B50" s="3"/>
      <c r="C50" s="1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4"/>
    </row>
    <row r="51" spans="1:15" ht="18">
      <c r="A51" s="62"/>
      <c r="B51" s="3"/>
      <c r="C51" s="3"/>
      <c r="D51" s="3"/>
      <c r="E51" s="229" t="s">
        <v>57</v>
      </c>
      <c r="F51" s="227" t="s">
        <v>8</v>
      </c>
      <c r="G51" s="229" t="s">
        <v>9</v>
      </c>
      <c r="H51" s="231" t="s">
        <v>27</v>
      </c>
      <c r="I51" s="227" t="s">
        <v>0</v>
      </c>
      <c r="J51" s="54" t="s">
        <v>30</v>
      </c>
      <c r="K51" s="21" t="s">
        <v>10</v>
      </c>
      <c r="L51" s="22"/>
      <c r="M51" s="23">
        <v>0.1</v>
      </c>
      <c r="N51" s="24">
        <v>0</v>
      </c>
      <c r="O51" s="124"/>
    </row>
    <row r="52" spans="1:15" ht="18.75" thickBot="1">
      <c r="A52" s="62"/>
      <c r="B52" s="3"/>
      <c r="C52" s="101" t="s">
        <v>6</v>
      </c>
      <c r="D52" s="3"/>
      <c r="E52" s="230"/>
      <c r="F52" s="228"/>
      <c r="G52" s="230"/>
      <c r="H52" s="232"/>
      <c r="I52" s="228"/>
      <c r="J52" s="54" t="s">
        <v>31</v>
      </c>
      <c r="K52" s="25" t="s">
        <v>11</v>
      </c>
      <c r="L52" s="26"/>
      <c r="M52" s="27">
        <v>0.2</v>
      </c>
      <c r="N52" s="28">
        <v>0.15</v>
      </c>
      <c r="O52" s="124"/>
    </row>
    <row r="53" spans="1:15" ht="18.75" thickBot="1">
      <c r="A53" s="62"/>
      <c r="B53" s="43" t="s">
        <v>12</v>
      </c>
      <c r="C53" s="96">
        <f>I27</f>
        <v>0</v>
      </c>
      <c r="E53" s="230"/>
      <c r="F53" s="228"/>
      <c r="G53" s="230"/>
      <c r="H53" s="232"/>
      <c r="I53" s="228"/>
      <c r="J53" s="54" t="s">
        <v>32</v>
      </c>
      <c r="K53" s="25" t="s">
        <v>13</v>
      </c>
      <c r="L53" s="26"/>
      <c r="M53" s="27">
        <v>0.05</v>
      </c>
      <c r="N53" s="28">
        <v>0.05</v>
      </c>
      <c r="O53" s="124"/>
    </row>
    <row r="54" spans="1:15" ht="18">
      <c r="A54" s="62"/>
      <c r="B54" s="3"/>
      <c r="C54" s="97"/>
      <c r="E54" s="230"/>
      <c r="F54" s="228"/>
      <c r="G54" s="230"/>
      <c r="H54" s="232"/>
      <c r="I54" s="228"/>
      <c r="J54" s="54" t="s">
        <v>33</v>
      </c>
      <c r="K54" s="25" t="s">
        <v>14</v>
      </c>
      <c r="L54" s="26"/>
      <c r="M54" s="27">
        <v>0.1</v>
      </c>
      <c r="N54" s="28">
        <v>0.1</v>
      </c>
      <c r="O54" s="124"/>
    </row>
    <row r="55" spans="1:15" ht="18">
      <c r="A55" s="62"/>
      <c r="B55" s="29" t="s">
        <v>15</v>
      </c>
      <c r="C55" s="98">
        <v>0.05834</v>
      </c>
      <c r="E55" s="230"/>
      <c r="F55" s="228"/>
      <c r="G55" s="230"/>
      <c r="H55" s="232"/>
      <c r="I55" s="228"/>
      <c r="J55" s="55" t="s">
        <v>34</v>
      </c>
      <c r="K55" s="25" t="s">
        <v>16</v>
      </c>
      <c r="L55" s="26"/>
      <c r="M55" s="27">
        <v>0.15</v>
      </c>
      <c r="N55" s="28">
        <v>0.1</v>
      </c>
      <c r="O55" s="124"/>
    </row>
    <row r="56" spans="1:15" ht="18">
      <c r="A56" s="62"/>
      <c r="B56" s="6" t="s">
        <v>17</v>
      </c>
      <c r="C56" s="99">
        <f>3253000/13.7603</f>
        <v>236404.72954804762</v>
      </c>
      <c r="E56" s="102"/>
      <c r="F56" s="30" t="s">
        <v>18</v>
      </c>
      <c r="G56" s="7" t="s">
        <v>19</v>
      </c>
      <c r="H56" s="31" t="s">
        <v>20</v>
      </c>
      <c r="I56" s="52" t="s">
        <v>21</v>
      </c>
      <c r="J56" s="55" t="s">
        <v>35</v>
      </c>
      <c r="K56" s="25" t="s">
        <v>22</v>
      </c>
      <c r="L56" s="26"/>
      <c r="M56" s="27">
        <v>0.25</v>
      </c>
      <c r="N56" s="28">
        <v>0.25</v>
      </c>
      <c r="O56" s="124"/>
    </row>
    <row r="57" spans="1:15" ht="18.75" thickBot="1">
      <c r="A57" s="62"/>
      <c r="B57" s="6" t="s">
        <v>23</v>
      </c>
      <c r="C57" s="100">
        <f>IF(C53=0,0,(0.4+0.6*POWER((C56/C53),1/3))*C55)</f>
        <v>0</v>
      </c>
      <c r="E57" s="115">
        <v>1</v>
      </c>
      <c r="F57" s="95">
        <f>C53</f>
        <v>0</v>
      </c>
      <c r="G57" s="130">
        <f>ROUND(C57,5)</f>
        <v>0</v>
      </c>
      <c r="H57" s="172">
        <v>1</v>
      </c>
      <c r="I57" s="53">
        <f>N61</f>
        <v>0.7000000000000001</v>
      </c>
      <c r="J57" s="55" t="s">
        <v>37</v>
      </c>
      <c r="K57" s="25" t="s">
        <v>24</v>
      </c>
      <c r="L57" s="26"/>
      <c r="M57" s="27">
        <v>0.05</v>
      </c>
      <c r="N57" s="28">
        <v>0.05</v>
      </c>
      <c r="O57" s="124"/>
    </row>
    <row r="58" spans="1:15" ht="18">
      <c r="A58" s="62"/>
      <c r="B58" s="3"/>
      <c r="C58" s="101" t="s">
        <v>6</v>
      </c>
      <c r="D58" s="5"/>
      <c r="E58" s="32"/>
      <c r="F58" s="3"/>
      <c r="G58" s="3"/>
      <c r="H58" s="3"/>
      <c r="I58" s="3"/>
      <c r="J58" s="55" t="s">
        <v>36</v>
      </c>
      <c r="K58" s="33" t="s">
        <v>25</v>
      </c>
      <c r="L58" s="34"/>
      <c r="M58" s="35">
        <v>0.1</v>
      </c>
      <c r="N58" s="36">
        <v>0</v>
      </c>
      <c r="O58" s="124"/>
    </row>
    <row r="59" spans="1:15" ht="18">
      <c r="A59" s="62"/>
      <c r="B59" s="3"/>
      <c r="C59" s="37"/>
      <c r="D59" s="37"/>
      <c r="E59" s="38"/>
      <c r="F59" s="3"/>
      <c r="G59" s="3"/>
      <c r="H59" s="3"/>
      <c r="I59" s="3"/>
      <c r="J59" s="3"/>
      <c r="K59" s="21"/>
      <c r="L59" s="22"/>
      <c r="M59" s="23"/>
      <c r="N59" s="39"/>
      <c r="O59" s="124"/>
    </row>
    <row r="60" spans="1:15" ht="18">
      <c r="A60" s="62"/>
      <c r="B60" s="3"/>
      <c r="C60" s="37"/>
      <c r="D60" s="37"/>
      <c r="E60" s="32"/>
      <c r="F60" s="3"/>
      <c r="G60" s="3"/>
      <c r="H60" s="3"/>
      <c r="I60" s="3"/>
      <c r="J60" s="3"/>
      <c r="K60" s="33" t="s">
        <v>26</v>
      </c>
      <c r="L60" s="34"/>
      <c r="M60" s="35">
        <v>0.05</v>
      </c>
      <c r="N60" s="40">
        <v>0</v>
      </c>
      <c r="O60" s="124"/>
    </row>
    <row r="61" spans="1:15" ht="18">
      <c r="A61" s="62"/>
      <c r="B61" s="109"/>
      <c r="C61" s="37"/>
      <c r="D61" s="37"/>
      <c r="E61" s="32"/>
      <c r="F61" s="3"/>
      <c r="G61" s="3"/>
      <c r="H61" s="3"/>
      <c r="I61" s="3"/>
      <c r="J61" s="3"/>
      <c r="K61" s="26"/>
      <c r="L61" s="26"/>
      <c r="M61" s="41">
        <f>SUM(M51:M60)</f>
        <v>1.0500000000000003</v>
      </c>
      <c r="N61" s="41">
        <f>SUM(N51:N60)</f>
        <v>0.7000000000000001</v>
      </c>
      <c r="O61" s="124"/>
    </row>
    <row r="62" spans="1:15" ht="18">
      <c r="A62" s="62"/>
      <c r="B62" s="3"/>
      <c r="C62" s="37"/>
      <c r="D62" s="37"/>
      <c r="E62" s="32"/>
      <c r="F62" s="3"/>
      <c r="G62" s="3"/>
      <c r="H62" s="3"/>
      <c r="I62" s="3"/>
      <c r="J62" s="3"/>
      <c r="K62" s="26"/>
      <c r="L62" s="26"/>
      <c r="M62" s="88"/>
      <c r="N62" s="88"/>
      <c r="O62" s="124"/>
    </row>
    <row r="63" spans="1:15" ht="15" customHeight="1" thickBot="1">
      <c r="A63" s="62"/>
      <c r="B63" s="3"/>
      <c r="C63" s="1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24"/>
    </row>
    <row r="64" spans="1:16" s="76" customFormat="1" ht="24.75" customHeight="1" thickBot="1">
      <c r="A64" s="81" t="s">
        <v>48</v>
      </c>
      <c r="B64" s="82" t="s">
        <v>82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120">
        <f>ROUND(I76,2)</f>
        <v>0</v>
      </c>
      <c r="P64" s="133"/>
    </row>
    <row r="65" spans="1:15" ht="15" customHeight="1" thickBot="1">
      <c r="A65" s="78"/>
      <c r="B65" s="46"/>
      <c r="C65" s="4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123"/>
    </row>
    <row r="66" spans="1:15" ht="15" customHeight="1">
      <c r="A66" s="64"/>
      <c r="B66" s="9" t="s">
        <v>7</v>
      </c>
      <c r="C66" s="18"/>
      <c r="D66" s="215" t="s">
        <v>2</v>
      </c>
      <c r="E66" s="216" t="s">
        <v>3</v>
      </c>
      <c r="F66" s="216" t="s">
        <v>86</v>
      </c>
      <c r="G66" s="217" t="s">
        <v>4</v>
      </c>
      <c r="H66" s="10"/>
      <c r="I66" s="11"/>
      <c r="J66" s="10"/>
      <c r="K66" s="10"/>
      <c r="L66" s="10"/>
      <c r="M66" s="10"/>
      <c r="N66" s="10"/>
      <c r="O66" s="124"/>
    </row>
    <row r="67" spans="1:15" ht="15" customHeight="1" thickBot="1">
      <c r="A67" s="64"/>
      <c r="B67" s="190">
        <f>$E$3</f>
        <v>69.85</v>
      </c>
      <c r="C67" s="12"/>
      <c r="D67" s="223">
        <v>1</v>
      </c>
      <c r="E67" s="224">
        <v>0.8</v>
      </c>
      <c r="F67" s="224">
        <v>0.65</v>
      </c>
      <c r="G67" s="225">
        <v>0.5</v>
      </c>
      <c r="H67" s="10"/>
      <c r="I67" s="10"/>
      <c r="J67" s="10"/>
      <c r="K67" s="10"/>
      <c r="L67" s="10"/>
      <c r="M67" s="10"/>
      <c r="N67" s="10"/>
      <c r="O67" s="124"/>
    </row>
    <row r="68" spans="1:15" ht="15" customHeight="1" thickBot="1">
      <c r="A68" s="64"/>
      <c r="B68" s="10"/>
      <c r="C68" s="11"/>
      <c r="D68" s="13"/>
      <c r="E68" s="13"/>
      <c r="F68" s="13"/>
      <c r="G68" s="13"/>
      <c r="H68" s="10"/>
      <c r="I68" s="10"/>
      <c r="J68" s="10"/>
      <c r="K68" s="10"/>
      <c r="L68" s="10"/>
      <c r="M68" s="10"/>
      <c r="N68" s="10"/>
      <c r="O68" s="124"/>
    </row>
    <row r="69" spans="1:15" ht="15" customHeight="1" thickBot="1">
      <c r="A69" s="64"/>
      <c r="B69" s="10"/>
      <c r="C69" s="11"/>
      <c r="D69" s="48" t="s">
        <v>5</v>
      </c>
      <c r="E69" s="49" t="s">
        <v>5</v>
      </c>
      <c r="F69" s="49" t="s">
        <v>5</v>
      </c>
      <c r="G69" s="50" t="s">
        <v>5</v>
      </c>
      <c r="H69" s="10"/>
      <c r="I69" s="19" t="s">
        <v>6</v>
      </c>
      <c r="J69" s="10"/>
      <c r="K69" s="10"/>
      <c r="L69" s="10"/>
      <c r="M69" s="10"/>
      <c r="N69" s="10"/>
      <c r="O69" s="124"/>
    </row>
    <row r="70" spans="1:15" ht="15" customHeight="1">
      <c r="A70" s="64"/>
      <c r="B70" s="10"/>
      <c r="C70" s="11"/>
      <c r="D70" s="181">
        <v>0</v>
      </c>
      <c r="E70" s="182">
        <v>0</v>
      </c>
      <c r="F70" s="182">
        <v>0</v>
      </c>
      <c r="G70" s="183">
        <v>0</v>
      </c>
      <c r="H70" s="10"/>
      <c r="I70" s="85">
        <f>$E$3*(D70*D67+E70*E67+F70*F67+G70*G67)</f>
        <v>0</v>
      </c>
      <c r="J70" s="10"/>
      <c r="K70" s="10"/>
      <c r="L70" s="10"/>
      <c r="M70" s="10"/>
      <c r="N70" s="10"/>
      <c r="O70" s="124"/>
    </row>
    <row r="71" spans="1:15" ht="15" customHeight="1">
      <c r="A71" s="64"/>
      <c r="B71" s="10"/>
      <c r="C71" s="11"/>
      <c r="D71" s="184"/>
      <c r="E71" s="185"/>
      <c r="F71" s="185"/>
      <c r="G71" s="186"/>
      <c r="H71" s="10"/>
      <c r="I71" s="16">
        <f>$E$3*(D71*D67+E71*E67+F71*F67+G71*G67)</f>
        <v>0</v>
      </c>
      <c r="J71" s="10"/>
      <c r="K71" s="10"/>
      <c r="L71" s="10"/>
      <c r="M71" s="10"/>
      <c r="N71" s="10"/>
      <c r="O71" s="124"/>
    </row>
    <row r="72" spans="1:15" ht="15" customHeight="1">
      <c r="A72" s="64"/>
      <c r="B72" s="10"/>
      <c r="C72" s="11"/>
      <c r="D72" s="184"/>
      <c r="E72" s="185"/>
      <c r="F72" s="185"/>
      <c r="G72" s="186"/>
      <c r="H72" s="10"/>
      <c r="I72" s="16">
        <f>$E$3*(D72*D67+E72*E67+F72*F67+G72*G67)</f>
        <v>0</v>
      </c>
      <c r="J72" s="10"/>
      <c r="K72" s="10"/>
      <c r="L72" s="10"/>
      <c r="M72" s="10"/>
      <c r="N72" s="10"/>
      <c r="O72" s="124"/>
    </row>
    <row r="73" spans="1:15" ht="15" customHeight="1">
      <c r="A73" s="64"/>
      <c r="B73" s="10"/>
      <c r="C73" s="11"/>
      <c r="D73" s="184"/>
      <c r="E73" s="185"/>
      <c r="F73" s="185"/>
      <c r="G73" s="186"/>
      <c r="H73" s="10"/>
      <c r="I73" s="16">
        <f>$E$3*(D73*D67+E73*E67+F73*F67+G73*G67)</f>
        <v>0</v>
      </c>
      <c r="J73" s="10"/>
      <c r="K73" s="10"/>
      <c r="L73" s="10"/>
      <c r="M73" s="10"/>
      <c r="N73" s="10"/>
      <c r="O73" s="124"/>
    </row>
    <row r="74" spans="1:15" ht="15" customHeight="1">
      <c r="A74" s="64"/>
      <c r="B74" s="10"/>
      <c r="C74" s="11"/>
      <c r="D74" s="20" t="s">
        <v>38</v>
      </c>
      <c r="E74" s="15" t="s">
        <v>39</v>
      </c>
      <c r="F74" s="15" t="s">
        <v>73</v>
      </c>
      <c r="G74" s="14"/>
      <c r="H74" s="68"/>
      <c r="I74" s="16"/>
      <c r="J74" s="10"/>
      <c r="K74" s="10"/>
      <c r="L74" s="10"/>
      <c r="M74" s="10"/>
      <c r="N74" s="10"/>
      <c r="O74" s="124"/>
    </row>
    <row r="75" spans="1:15" ht="15" customHeight="1" thickBot="1">
      <c r="A75" s="65"/>
      <c r="B75" s="4"/>
      <c r="C75" s="8"/>
      <c r="D75" s="187">
        <v>0</v>
      </c>
      <c r="E75" s="189">
        <f>$H$3</f>
        <v>0.42</v>
      </c>
      <c r="F75" s="188">
        <v>0</v>
      </c>
      <c r="G75" s="70"/>
      <c r="H75" s="10"/>
      <c r="I75" s="17">
        <f>D75*E75*F75</f>
        <v>0</v>
      </c>
      <c r="J75" s="4"/>
      <c r="K75" s="4"/>
      <c r="L75" s="4"/>
      <c r="M75" s="4"/>
      <c r="N75" s="4"/>
      <c r="O75" s="124"/>
    </row>
    <row r="76" spans="1:15" ht="15" customHeight="1" thickBot="1">
      <c r="A76" s="65"/>
      <c r="B76" s="87" t="s">
        <v>52</v>
      </c>
      <c r="C76" s="8"/>
      <c r="D76" s="71"/>
      <c r="E76" s="72"/>
      <c r="F76" s="72"/>
      <c r="G76" s="73"/>
      <c r="H76" s="51"/>
      <c r="I76" s="45">
        <f>SUM(I70:I75)</f>
        <v>0</v>
      </c>
      <c r="J76" s="4"/>
      <c r="K76" s="4"/>
      <c r="L76" s="4"/>
      <c r="M76" s="4"/>
      <c r="N76" s="4"/>
      <c r="O76" s="124"/>
    </row>
    <row r="77" spans="1:15" ht="15" customHeight="1">
      <c r="A77" s="65"/>
      <c r="B77" s="3"/>
      <c r="C77" s="8"/>
      <c r="D77" s="51"/>
      <c r="E77" s="51"/>
      <c r="F77" s="51"/>
      <c r="G77" s="51"/>
      <c r="H77" s="51"/>
      <c r="I77" s="69"/>
      <c r="J77" s="4"/>
      <c r="K77" s="4"/>
      <c r="L77" s="4"/>
      <c r="M77" s="4"/>
      <c r="N77" s="4"/>
      <c r="O77" s="124"/>
    </row>
    <row r="78" spans="1:15" ht="15" customHeight="1" thickBot="1">
      <c r="A78" s="79"/>
      <c r="B78" s="80"/>
      <c r="C78" s="44"/>
      <c r="D78" s="66"/>
      <c r="E78" s="66"/>
      <c r="F78" s="66"/>
      <c r="G78" s="66"/>
      <c r="H78" s="66"/>
      <c r="I78" s="67"/>
      <c r="J78" s="80"/>
      <c r="K78" s="80"/>
      <c r="L78" s="80"/>
      <c r="M78" s="80"/>
      <c r="N78" s="80"/>
      <c r="O78" s="125"/>
    </row>
    <row r="79" spans="1:15" ht="15" customHeight="1" thickBot="1">
      <c r="A79" s="103"/>
      <c r="B79" s="104"/>
      <c r="C79" s="105"/>
      <c r="D79" s="106"/>
      <c r="E79" s="106"/>
      <c r="F79" s="106"/>
      <c r="G79" s="106"/>
      <c r="H79" s="106"/>
      <c r="I79" s="69"/>
      <c r="J79" s="104"/>
      <c r="K79" s="104"/>
      <c r="L79" s="104"/>
      <c r="M79" s="104"/>
      <c r="N79" s="104"/>
      <c r="O79" s="126"/>
    </row>
    <row r="80" spans="1:16" s="76" customFormat="1" ht="24.75" customHeight="1" thickBot="1">
      <c r="A80" s="81" t="s">
        <v>49</v>
      </c>
      <c r="B80" s="82" t="s">
        <v>81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5"/>
      <c r="O80" s="120">
        <f>ROUND(I92,2)</f>
        <v>0</v>
      </c>
      <c r="P80" s="133"/>
    </row>
    <row r="81" spans="1:15" ht="15" customHeight="1" thickBot="1">
      <c r="A81" s="78"/>
      <c r="B81" s="46"/>
      <c r="C81" s="4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123"/>
    </row>
    <row r="82" spans="1:15" ht="15" customHeight="1">
      <c r="A82" s="64"/>
      <c r="B82" s="9" t="s">
        <v>7</v>
      </c>
      <c r="C82" s="18"/>
      <c r="D82" s="215" t="s">
        <v>2</v>
      </c>
      <c r="E82" s="216" t="s">
        <v>3</v>
      </c>
      <c r="F82" s="216" t="s">
        <v>86</v>
      </c>
      <c r="G82" s="217" t="s">
        <v>4</v>
      </c>
      <c r="H82" s="10"/>
      <c r="I82" s="11"/>
      <c r="J82" s="10"/>
      <c r="K82" s="10"/>
      <c r="L82" s="10"/>
      <c r="M82" s="10"/>
      <c r="N82" s="10"/>
      <c r="O82" s="124"/>
    </row>
    <row r="83" spans="1:15" ht="15" customHeight="1" thickBot="1">
      <c r="A83" s="64"/>
      <c r="B83" s="190">
        <f>$E$3</f>
        <v>69.85</v>
      </c>
      <c r="C83" s="12"/>
      <c r="D83" s="223">
        <v>1</v>
      </c>
      <c r="E83" s="224">
        <v>0.8</v>
      </c>
      <c r="F83" s="224">
        <v>0.65</v>
      </c>
      <c r="G83" s="225">
        <v>0.5</v>
      </c>
      <c r="H83" s="10"/>
      <c r="I83" s="10"/>
      <c r="J83" s="10"/>
      <c r="K83" s="10"/>
      <c r="L83" s="10"/>
      <c r="M83" s="10"/>
      <c r="N83" s="10"/>
      <c r="O83" s="124"/>
    </row>
    <row r="84" spans="1:15" ht="15" customHeight="1" thickBot="1">
      <c r="A84" s="64"/>
      <c r="B84" s="10"/>
      <c r="C84" s="11"/>
      <c r="D84" s="13"/>
      <c r="E84" s="13"/>
      <c r="F84" s="13"/>
      <c r="G84" s="13"/>
      <c r="H84" s="10"/>
      <c r="I84" s="10"/>
      <c r="J84" s="10"/>
      <c r="K84" s="10"/>
      <c r="L84" s="10"/>
      <c r="M84" s="10"/>
      <c r="N84" s="10"/>
      <c r="O84" s="124"/>
    </row>
    <row r="85" spans="1:15" ht="15" customHeight="1" thickBot="1">
      <c r="A85" s="64"/>
      <c r="B85" s="10"/>
      <c r="C85" s="11"/>
      <c r="D85" s="48" t="s">
        <v>5</v>
      </c>
      <c r="E85" s="49" t="s">
        <v>5</v>
      </c>
      <c r="F85" s="49" t="s">
        <v>5</v>
      </c>
      <c r="G85" s="50" t="s">
        <v>5</v>
      </c>
      <c r="H85" s="10"/>
      <c r="I85" s="19" t="s">
        <v>6</v>
      </c>
      <c r="J85" s="10"/>
      <c r="K85" s="10"/>
      <c r="L85" s="10"/>
      <c r="M85" s="10"/>
      <c r="N85" s="10"/>
      <c r="O85" s="124"/>
    </row>
    <row r="86" spans="1:15" ht="15" customHeight="1">
      <c r="A86" s="64"/>
      <c r="B86" s="10"/>
      <c r="C86" s="11"/>
      <c r="D86" s="181">
        <v>0</v>
      </c>
      <c r="E86" s="182">
        <v>0</v>
      </c>
      <c r="F86" s="182">
        <v>0</v>
      </c>
      <c r="G86" s="183">
        <v>0</v>
      </c>
      <c r="H86" s="10"/>
      <c r="I86" s="85">
        <f>$E$3*(D86*D83+E86*E83+F86*F83+G86*G83)</f>
        <v>0</v>
      </c>
      <c r="J86" s="10"/>
      <c r="K86" s="10"/>
      <c r="L86" s="10"/>
      <c r="M86" s="10"/>
      <c r="N86" s="10"/>
      <c r="O86" s="124"/>
    </row>
    <row r="87" spans="1:15" ht="15" customHeight="1">
      <c r="A87" s="64"/>
      <c r="B87" s="10"/>
      <c r="C87" s="11"/>
      <c r="D87" s="184"/>
      <c r="E87" s="185"/>
      <c r="F87" s="185"/>
      <c r="G87" s="186"/>
      <c r="H87" s="10"/>
      <c r="I87" s="16">
        <f>$E$3*(D87*D83+E87*E83+F87*F83+G87*G83)</f>
        <v>0</v>
      </c>
      <c r="J87" s="10"/>
      <c r="K87" s="10"/>
      <c r="L87" s="10"/>
      <c r="M87" s="10"/>
      <c r="N87" s="10"/>
      <c r="O87" s="124"/>
    </row>
    <row r="88" spans="1:15" ht="15" customHeight="1">
      <c r="A88" s="64"/>
      <c r="B88" s="10"/>
      <c r="C88" s="11"/>
      <c r="D88" s="184"/>
      <c r="E88" s="185"/>
      <c r="F88" s="185"/>
      <c r="G88" s="186"/>
      <c r="H88" s="10"/>
      <c r="I88" s="16">
        <f>$E$3*(D88*D83+E88*E83+F88*F83+G88*G83)</f>
        <v>0</v>
      </c>
      <c r="J88" s="10"/>
      <c r="K88" s="10"/>
      <c r="L88" s="10"/>
      <c r="M88" s="10"/>
      <c r="N88" s="10"/>
      <c r="O88" s="124"/>
    </row>
    <row r="89" spans="1:15" ht="15" customHeight="1">
      <c r="A89" s="64"/>
      <c r="B89" s="10"/>
      <c r="C89" s="11"/>
      <c r="D89" s="184"/>
      <c r="E89" s="185"/>
      <c r="F89" s="185"/>
      <c r="G89" s="186"/>
      <c r="H89" s="10"/>
      <c r="I89" s="16">
        <f>$E$3*(D89*D83+E89*E83+F89*F83+G89*G83)</f>
        <v>0</v>
      </c>
      <c r="J89" s="10"/>
      <c r="K89" s="10"/>
      <c r="L89" s="10"/>
      <c r="M89" s="10"/>
      <c r="N89" s="10"/>
      <c r="O89" s="124"/>
    </row>
    <row r="90" spans="1:15" ht="15" customHeight="1">
      <c r="A90" s="64"/>
      <c r="B90" s="10"/>
      <c r="C90" s="11"/>
      <c r="D90" s="20" t="s">
        <v>38</v>
      </c>
      <c r="E90" s="15" t="s">
        <v>39</v>
      </c>
      <c r="F90" s="15" t="s">
        <v>73</v>
      </c>
      <c r="G90" s="14"/>
      <c r="H90" s="68"/>
      <c r="I90" s="16"/>
      <c r="J90" s="10"/>
      <c r="K90" s="10"/>
      <c r="L90" s="10"/>
      <c r="M90" s="10"/>
      <c r="N90" s="10"/>
      <c r="O90" s="124"/>
    </row>
    <row r="91" spans="1:15" ht="15" customHeight="1" thickBot="1">
      <c r="A91" s="65"/>
      <c r="B91" s="4"/>
      <c r="C91" s="8"/>
      <c r="D91" s="187">
        <v>0</v>
      </c>
      <c r="E91" s="189">
        <f>$H$3</f>
        <v>0.42</v>
      </c>
      <c r="F91" s="188">
        <v>0</v>
      </c>
      <c r="G91" s="70"/>
      <c r="H91" s="10"/>
      <c r="I91" s="17">
        <f>D91*E91*F91</f>
        <v>0</v>
      </c>
      <c r="J91" s="4"/>
      <c r="K91" s="4"/>
      <c r="L91" s="4"/>
      <c r="M91" s="4"/>
      <c r="N91" s="4"/>
      <c r="O91" s="124"/>
    </row>
    <row r="92" spans="1:15" ht="15" customHeight="1" thickBot="1">
      <c r="A92" s="65"/>
      <c r="B92" s="87" t="s">
        <v>52</v>
      </c>
      <c r="C92" s="8"/>
      <c r="D92" s="71"/>
      <c r="E92" s="72"/>
      <c r="F92" s="72"/>
      <c r="G92" s="73"/>
      <c r="H92" s="51"/>
      <c r="I92" s="45">
        <f>SUM(I86:I91)</f>
        <v>0</v>
      </c>
      <c r="J92" s="4"/>
      <c r="K92" s="4"/>
      <c r="L92" s="4"/>
      <c r="M92" s="4"/>
      <c r="N92" s="4"/>
      <c r="O92" s="124"/>
    </row>
    <row r="93" spans="1:15" ht="15" customHeight="1">
      <c r="A93" s="65"/>
      <c r="B93" s="3"/>
      <c r="C93" s="8"/>
      <c r="D93" s="51"/>
      <c r="E93" s="51"/>
      <c r="F93" s="51"/>
      <c r="G93" s="51"/>
      <c r="H93" s="51"/>
      <c r="I93" s="69"/>
      <c r="J93" s="4"/>
      <c r="K93" s="4"/>
      <c r="L93" s="4"/>
      <c r="M93" s="4"/>
      <c r="N93" s="4"/>
      <c r="O93" s="124"/>
    </row>
    <row r="94" spans="1:15" ht="15" customHeight="1" thickBot="1">
      <c r="A94" s="79"/>
      <c r="B94" s="80"/>
      <c r="C94" s="44"/>
      <c r="D94" s="66"/>
      <c r="E94" s="66"/>
      <c r="F94" s="66"/>
      <c r="G94" s="66"/>
      <c r="H94" s="66"/>
      <c r="I94" s="67"/>
      <c r="J94" s="80"/>
      <c r="K94" s="80"/>
      <c r="L94" s="80"/>
      <c r="M94" s="80"/>
      <c r="N94" s="80"/>
      <c r="O94" s="125"/>
    </row>
    <row r="95" spans="1:15" ht="15" customHeight="1" thickBot="1">
      <c r="A95" s="107"/>
      <c r="B95" s="4"/>
      <c r="C95" s="8"/>
      <c r="D95" s="51"/>
      <c r="E95" s="51"/>
      <c r="F95" s="51"/>
      <c r="G95" s="51"/>
      <c r="H95" s="51"/>
      <c r="I95" s="108"/>
      <c r="J95" s="4"/>
      <c r="K95" s="4"/>
      <c r="L95" s="4"/>
      <c r="M95" s="4"/>
      <c r="N95" s="4"/>
      <c r="O95" s="127"/>
    </row>
    <row r="96" spans="1:16" s="76" customFormat="1" ht="24.75" customHeight="1" thickBot="1">
      <c r="A96" s="81" t="s">
        <v>50</v>
      </c>
      <c r="B96" s="82" t="s">
        <v>83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5"/>
      <c r="O96" s="120">
        <f>ROUND(I108,2)</f>
        <v>0</v>
      </c>
      <c r="P96" s="133"/>
    </row>
    <row r="97" spans="1:15" ht="15" customHeight="1" thickBot="1">
      <c r="A97" s="78"/>
      <c r="B97" s="46"/>
      <c r="C97" s="47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123"/>
    </row>
    <row r="98" spans="1:15" ht="15" customHeight="1">
      <c r="A98" s="64"/>
      <c r="B98" s="9" t="s">
        <v>7</v>
      </c>
      <c r="C98" s="18"/>
      <c r="D98" s="215" t="s">
        <v>2</v>
      </c>
      <c r="E98" s="216" t="s">
        <v>3</v>
      </c>
      <c r="F98" s="216" t="s">
        <v>86</v>
      </c>
      <c r="G98" s="217" t="s">
        <v>4</v>
      </c>
      <c r="H98" s="10"/>
      <c r="I98" s="11"/>
      <c r="J98" s="10"/>
      <c r="K98" s="10"/>
      <c r="L98" s="10"/>
      <c r="M98" s="10"/>
      <c r="N98" s="10"/>
      <c r="O98" s="124"/>
    </row>
    <row r="99" spans="1:15" ht="15" customHeight="1" thickBot="1">
      <c r="A99" s="64"/>
      <c r="B99" s="190">
        <f>$E$3</f>
        <v>69.85</v>
      </c>
      <c r="C99" s="12"/>
      <c r="D99" s="223">
        <v>1</v>
      </c>
      <c r="E99" s="224">
        <v>0.8</v>
      </c>
      <c r="F99" s="224">
        <v>0.65</v>
      </c>
      <c r="G99" s="225">
        <v>0.5</v>
      </c>
      <c r="H99" s="10"/>
      <c r="I99" s="10"/>
      <c r="J99" s="10"/>
      <c r="K99" s="10"/>
      <c r="L99" s="10"/>
      <c r="M99" s="10"/>
      <c r="N99" s="10"/>
      <c r="O99" s="124"/>
    </row>
    <row r="100" spans="1:15" ht="15" customHeight="1" thickBot="1">
      <c r="A100" s="64"/>
      <c r="B100" s="10"/>
      <c r="C100" s="11"/>
      <c r="D100" s="13"/>
      <c r="E100" s="13"/>
      <c r="F100" s="13"/>
      <c r="G100" s="13"/>
      <c r="H100" s="10"/>
      <c r="I100" s="10"/>
      <c r="J100" s="10"/>
      <c r="K100" s="10"/>
      <c r="L100" s="10"/>
      <c r="M100" s="10"/>
      <c r="N100" s="10"/>
      <c r="O100" s="124"/>
    </row>
    <row r="101" spans="1:15" ht="15" customHeight="1" thickBot="1">
      <c r="A101" s="64"/>
      <c r="B101" s="10"/>
      <c r="C101" s="11"/>
      <c r="D101" s="48" t="s">
        <v>5</v>
      </c>
      <c r="E101" s="49" t="s">
        <v>5</v>
      </c>
      <c r="F101" s="49" t="s">
        <v>5</v>
      </c>
      <c r="G101" s="50" t="s">
        <v>5</v>
      </c>
      <c r="H101" s="10"/>
      <c r="I101" s="19" t="s">
        <v>6</v>
      </c>
      <c r="J101" s="10"/>
      <c r="K101" s="10"/>
      <c r="L101" s="10"/>
      <c r="M101" s="10"/>
      <c r="N101" s="10"/>
      <c r="O101" s="124"/>
    </row>
    <row r="102" spans="1:15" ht="15" customHeight="1">
      <c r="A102" s="64"/>
      <c r="B102" s="10"/>
      <c r="C102" s="11"/>
      <c r="D102" s="181">
        <v>0</v>
      </c>
      <c r="E102" s="182">
        <v>0</v>
      </c>
      <c r="F102" s="182">
        <v>0</v>
      </c>
      <c r="G102" s="183">
        <v>0</v>
      </c>
      <c r="H102" s="10"/>
      <c r="I102" s="85">
        <f>$E$3*(D102*D99+E102*E99+F102*F99+G102*G99)</f>
        <v>0</v>
      </c>
      <c r="J102" s="10"/>
      <c r="K102" s="10"/>
      <c r="L102" s="10"/>
      <c r="M102" s="10"/>
      <c r="N102" s="10"/>
      <c r="O102" s="124"/>
    </row>
    <row r="103" spans="1:15" ht="15" customHeight="1">
      <c r="A103" s="64"/>
      <c r="B103" s="10"/>
      <c r="C103" s="11"/>
      <c r="D103" s="184"/>
      <c r="E103" s="185"/>
      <c r="F103" s="185"/>
      <c r="G103" s="186"/>
      <c r="H103" s="10"/>
      <c r="I103" s="16">
        <f>$E$3*(D103*D99+E103*E99+F103*F99+G103*G99)</f>
        <v>0</v>
      </c>
      <c r="J103" s="10"/>
      <c r="K103" s="10"/>
      <c r="L103" s="10"/>
      <c r="M103" s="10"/>
      <c r="N103" s="10"/>
      <c r="O103" s="124"/>
    </row>
    <row r="104" spans="1:15" ht="15" customHeight="1">
      <c r="A104" s="64"/>
      <c r="B104" s="10"/>
      <c r="C104" s="11"/>
      <c r="D104" s="184"/>
      <c r="E104" s="185"/>
      <c r="F104" s="185"/>
      <c r="G104" s="186"/>
      <c r="H104" s="10"/>
      <c r="I104" s="16">
        <f>$E$3*(D104*D99+E104*E99+F104*F99+G104*G99)</f>
        <v>0</v>
      </c>
      <c r="J104" s="10"/>
      <c r="K104" s="10"/>
      <c r="L104" s="10"/>
      <c r="M104" s="10"/>
      <c r="N104" s="10"/>
      <c r="O104" s="124"/>
    </row>
    <row r="105" spans="1:15" ht="15" customHeight="1">
      <c r="A105" s="64"/>
      <c r="B105" s="10"/>
      <c r="C105" s="11"/>
      <c r="D105" s="184"/>
      <c r="E105" s="185"/>
      <c r="F105" s="185"/>
      <c r="G105" s="186"/>
      <c r="H105" s="10"/>
      <c r="I105" s="16">
        <f>$E$3*(D105*D99+E105*E99+F105*F99+G105*G99)</f>
        <v>0</v>
      </c>
      <c r="J105" s="10"/>
      <c r="K105" s="10"/>
      <c r="L105" s="10"/>
      <c r="M105" s="10"/>
      <c r="N105" s="10"/>
      <c r="O105" s="124"/>
    </row>
    <row r="106" spans="1:15" ht="15" customHeight="1">
      <c r="A106" s="64"/>
      <c r="B106" s="10"/>
      <c r="C106" s="11"/>
      <c r="D106" s="20" t="s">
        <v>38</v>
      </c>
      <c r="E106" s="15" t="s">
        <v>39</v>
      </c>
      <c r="F106" s="15" t="s">
        <v>73</v>
      </c>
      <c r="G106" s="14"/>
      <c r="H106" s="68"/>
      <c r="I106" s="16"/>
      <c r="J106" s="10"/>
      <c r="K106" s="10"/>
      <c r="L106" s="10"/>
      <c r="M106" s="10"/>
      <c r="N106" s="10"/>
      <c r="O106" s="124"/>
    </row>
    <row r="107" spans="1:15" ht="15" customHeight="1" thickBot="1">
      <c r="A107" s="65"/>
      <c r="B107" s="4"/>
      <c r="C107" s="8"/>
      <c r="D107" s="187">
        <v>0</v>
      </c>
      <c r="E107" s="189">
        <f>$H$3</f>
        <v>0.42</v>
      </c>
      <c r="F107" s="188">
        <v>0</v>
      </c>
      <c r="G107" s="70"/>
      <c r="H107" s="10"/>
      <c r="I107" s="17">
        <f>D107*E107*F107</f>
        <v>0</v>
      </c>
      <c r="J107" s="4"/>
      <c r="K107" s="4"/>
      <c r="L107" s="4"/>
      <c r="M107" s="4"/>
      <c r="N107" s="4"/>
      <c r="O107" s="124"/>
    </row>
    <row r="108" spans="1:15" ht="15" customHeight="1" thickBot="1">
      <c r="A108" s="65"/>
      <c r="B108" s="87" t="s">
        <v>52</v>
      </c>
      <c r="C108" s="8"/>
      <c r="D108" s="71"/>
      <c r="E108" s="72"/>
      <c r="F108" s="72"/>
      <c r="G108" s="73"/>
      <c r="H108" s="51"/>
      <c r="I108" s="45">
        <f>SUM(I102:I107)</f>
        <v>0</v>
      </c>
      <c r="J108" s="4"/>
      <c r="K108" s="4"/>
      <c r="L108" s="4"/>
      <c r="M108" s="4"/>
      <c r="N108" s="4"/>
      <c r="O108" s="124"/>
    </row>
    <row r="109" spans="1:15" ht="15" customHeight="1">
      <c r="A109" s="65"/>
      <c r="B109" s="3"/>
      <c r="C109" s="8"/>
      <c r="D109" s="51"/>
      <c r="E109" s="51"/>
      <c r="F109" s="51"/>
      <c r="G109" s="51"/>
      <c r="H109" s="51"/>
      <c r="I109" s="69"/>
      <c r="J109" s="4"/>
      <c r="K109" s="4"/>
      <c r="L109" s="4"/>
      <c r="M109" s="4"/>
      <c r="N109" s="4"/>
      <c r="O109" s="124"/>
    </row>
    <row r="110" spans="1:15" ht="15" customHeight="1" thickBot="1">
      <c r="A110" s="79"/>
      <c r="B110" s="80"/>
      <c r="C110" s="44"/>
      <c r="D110" s="66"/>
      <c r="E110" s="66"/>
      <c r="F110" s="66"/>
      <c r="G110" s="66"/>
      <c r="H110" s="66"/>
      <c r="I110" s="67"/>
      <c r="J110" s="80"/>
      <c r="K110" s="80"/>
      <c r="L110" s="80"/>
      <c r="M110" s="80"/>
      <c r="N110" s="80"/>
      <c r="O110" s="125"/>
    </row>
    <row r="111" spans="1:15" ht="15" customHeight="1" thickBot="1">
      <c r="A111" s="107"/>
      <c r="B111" s="4"/>
      <c r="C111" s="8"/>
      <c r="D111" s="51"/>
      <c r="E111" s="51"/>
      <c r="F111" s="51"/>
      <c r="G111" s="51"/>
      <c r="H111" s="51"/>
      <c r="I111" s="108"/>
      <c r="J111" s="4"/>
      <c r="K111" s="4"/>
      <c r="L111" s="4"/>
      <c r="M111" s="4"/>
      <c r="N111" s="4"/>
      <c r="O111" s="127"/>
    </row>
    <row r="112" spans="1:16" s="76" customFormat="1" ht="24.75" customHeight="1" thickBot="1">
      <c r="A112" s="81" t="s">
        <v>51</v>
      </c>
      <c r="B112" s="82" t="s">
        <v>64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5"/>
      <c r="O112" s="120">
        <f>ROUND(I124,2)</f>
        <v>0</v>
      </c>
      <c r="P112" s="133"/>
    </row>
    <row r="113" spans="1:15" ht="15" customHeight="1" thickBot="1">
      <c r="A113" s="78"/>
      <c r="B113" s="46"/>
      <c r="C113" s="47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123"/>
    </row>
    <row r="114" spans="1:15" ht="15" customHeight="1">
      <c r="A114" s="64"/>
      <c r="B114" s="9" t="s">
        <v>7</v>
      </c>
      <c r="C114" s="18"/>
      <c r="D114" s="215" t="s">
        <v>2</v>
      </c>
      <c r="E114" s="216" t="s">
        <v>3</v>
      </c>
      <c r="F114" s="216" t="s">
        <v>86</v>
      </c>
      <c r="G114" s="217" t="s">
        <v>4</v>
      </c>
      <c r="H114" s="10"/>
      <c r="I114" s="11"/>
      <c r="J114" s="10"/>
      <c r="K114" s="10"/>
      <c r="L114" s="10"/>
      <c r="M114" s="10"/>
      <c r="N114" s="10"/>
      <c r="O114" s="124"/>
    </row>
    <row r="115" spans="1:15" ht="15" customHeight="1" thickBot="1">
      <c r="A115" s="64"/>
      <c r="B115" s="190">
        <f>$E$3</f>
        <v>69.85</v>
      </c>
      <c r="C115" s="12"/>
      <c r="D115" s="223">
        <v>1</v>
      </c>
      <c r="E115" s="224">
        <v>0.8</v>
      </c>
      <c r="F115" s="224">
        <v>0.65</v>
      </c>
      <c r="G115" s="225">
        <v>0.5</v>
      </c>
      <c r="H115" s="10"/>
      <c r="I115" s="10"/>
      <c r="J115" s="10"/>
      <c r="K115" s="10"/>
      <c r="L115" s="10"/>
      <c r="M115" s="10"/>
      <c r="N115" s="10"/>
      <c r="O115" s="124"/>
    </row>
    <row r="116" spans="1:15" ht="15" customHeight="1" thickBot="1">
      <c r="A116" s="64"/>
      <c r="B116" s="10"/>
      <c r="C116" s="11"/>
      <c r="D116" s="13"/>
      <c r="E116" s="13"/>
      <c r="F116" s="13"/>
      <c r="G116" s="13"/>
      <c r="H116" s="10"/>
      <c r="I116" s="10"/>
      <c r="J116" s="10"/>
      <c r="K116" s="10"/>
      <c r="L116" s="10"/>
      <c r="M116" s="10"/>
      <c r="N116" s="10"/>
      <c r="O116" s="124"/>
    </row>
    <row r="117" spans="1:15" ht="15" customHeight="1" thickBot="1">
      <c r="A117" s="64"/>
      <c r="B117" s="10"/>
      <c r="C117" s="11"/>
      <c r="D117" s="48" t="s">
        <v>5</v>
      </c>
      <c r="E117" s="49" t="s">
        <v>5</v>
      </c>
      <c r="F117" s="49" t="s">
        <v>5</v>
      </c>
      <c r="G117" s="50" t="s">
        <v>5</v>
      </c>
      <c r="H117" s="10"/>
      <c r="I117" s="19" t="s">
        <v>6</v>
      </c>
      <c r="J117" s="10"/>
      <c r="K117" s="10"/>
      <c r="L117" s="10"/>
      <c r="M117" s="10"/>
      <c r="N117" s="10"/>
      <c r="O117" s="124"/>
    </row>
    <row r="118" spans="1:15" ht="15" customHeight="1">
      <c r="A118" s="64"/>
      <c r="B118" s="10"/>
      <c r="C118" s="11"/>
      <c r="D118" s="181">
        <v>0</v>
      </c>
      <c r="E118" s="182">
        <v>0</v>
      </c>
      <c r="F118" s="182">
        <v>0</v>
      </c>
      <c r="G118" s="183">
        <v>0</v>
      </c>
      <c r="H118" s="10"/>
      <c r="I118" s="85">
        <f>$E$3*(D118*D115+E118*E115+F118*F115+G118*G115)</f>
        <v>0</v>
      </c>
      <c r="J118" s="10"/>
      <c r="K118" s="10"/>
      <c r="L118" s="10"/>
      <c r="M118" s="10"/>
      <c r="N118" s="10"/>
      <c r="O118" s="124"/>
    </row>
    <row r="119" spans="1:15" ht="15" customHeight="1">
      <c r="A119" s="64"/>
      <c r="B119" s="10"/>
      <c r="C119" s="11"/>
      <c r="D119" s="184"/>
      <c r="E119" s="185"/>
      <c r="F119" s="185"/>
      <c r="G119" s="186"/>
      <c r="H119" s="10"/>
      <c r="I119" s="16">
        <f>$E$3*(D119*D115+E119*E115+F119*F115+G119*G115)</f>
        <v>0</v>
      </c>
      <c r="J119" s="10"/>
      <c r="K119" s="10"/>
      <c r="L119" s="10"/>
      <c r="M119" s="10"/>
      <c r="N119" s="10"/>
      <c r="O119" s="124"/>
    </row>
    <row r="120" spans="1:15" ht="15" customHeight="1">
      <c r="A120" s="64"/>
      <c r="B120" s="10"/>
      <c r="C120" s="11"/>
      <c r="D120" s="184"/>
      <c r="E120" s="185"/>
      <c r="F120" s="185"/>
      <c r="G120" s="186"/>
      <c r="H120" s="10"/>
      <c r="I120" s="16">
        <f>$E$3*(D120*D115+E120*E115+F120*F115+G120*G115)</f>
        <v>0</v>
      </c>
      <c r="J120" s="10"/>
      <c r="K120" s="10"/>
      <c r="L120" s="10"/>
      <c r="M120" s="10"/>
      <c r="N120" s="10"/>
      <c r="O120" s="124"/>
    </row>
    <row r="121" spans="1:15" ht="15" customHeight="1">
      <c r="A121" s="64"/>
      <c r="B121" s="10"/>
      <c r="C121" s="11"/>
      <c r="D121" s="184"/>
      <c r="E121" s="185"/>
      <c r="F121" s="185"/>
      <c r="G121" s="186"/>
      <c r="H121" s="10"/>
      <c r="I121" s="16">
        <f>$E$3*(D121*D115+E121*E115+F121*F115+G121*G115)</f>
        <v>0</v>
      </c>
      <c r="J121" s="10"/>
      <c r="K121" s="10"/>
      <c r="L121" s="10"/>
      <c r="M121" s="10"/>
      <c r="N121" s="10"/>
      <c r="O121" s="124"/>
    </row>
    <row r="122" spans="1:15" ht="15" customHeight="1">
      <c r="A122" s="64"/>
      <c r="B122" s="10"/>
      <c r="C122" s="11"/>
      <c r="D122" s="20" t="s">
        <v>38</v>
      </c>
      <c r="E122" s="15" t="s">
        <v>39</v>
      </c>
      <c r="F122" s="15" t="s">
        <v>73</v>
      </c>
      <c r="G122" s="14"/>
      <c r="H122" s="68"/>
      <c r="I122" s="16"/>
      <c r="J122" s="10"/>
      <c r="K122" s="10"/>
      <c r="L122" s="10"/>
      <c r="M122" s="10"/>
      <c r="N122" s="10"/>
      <c r="O122" s="124"/>
    </row>
    <row r="123" spans="1:15" ht="15" customHeight="1" thickBot="1">
      <c r="A123" s="65"/>
      <c r="B123" s="4"/>
      <c r="C123" s="8"/>
      <c r="D123" s="187">
        <v>0</v>
      </c>
      <c r="E123" s="189">
        <f>$H$3</f>
        <v>0.42</v>
      </c>
      <c r="F123" s="188">
        <v>0</v>
      </c>
      <c r="G123" s="70"/>
      <c r="H123" s="10"/>
      <c r="I123" s="17">
        <f>D123*E123*F123</f>
        <v>0</v>
      </c>
      <c r="J123" s="4"/>
      <c r="K123" s="4"/>
      <c r="L123" s="4"/>
      <c r="M123" s="4"/>
      <c r="N123" s="4"/>
      <c r="O123" s="124"/>
    </row>
    <row r="124" spans="1:15" ht="15" customHeight="1" thickBot="1">
      <c r="A124" s="65"/>
      <c r="B124" s="87" t="s">
        <v>52</v>
      </c>
      <c r="C124" s="8"/>
      <c r="D124" s="71"/>
      <c r="E124" s="72"/>
      <c r="F124" s="72"/>
      <c r="G124" s="73"/>
      <c r="H124" s="51"/>
      <c r="I124" s="45">
        <f>SUM(I118:I123)</f>
        <v>0</v>
      </c>
      <c r="J124" s="4"/>
      <c r="K124" s="4"/>
      <c r="L124" s="4"/>
      <c r="M124" s="4"/>
      <c r="N124" s="4"/>
      <c r="O124" s="124"/>
    </row>
    <row r="125" spans="1:15" ht="15" customHeight="1">
      <c r="A125" s="65"/>
      <c r="B125" s="3"/>
      <c r="C125" s="8"/>
      <c r="D125" s="51"/>
      <c r="E125" s="51"/>
      <c r="F125" s="51"/>
      <c r="G125" s="51"/>
      <c r="H125" s="51"/>
      <c r="I125" s="69"/>
      <c r="J125" s="4"/>
      <c r="K125" s="4"/>
      <c r="L125" s="4"/>
      <c r="M125" s="4"/>
      <c r="N125" s="4"/>
      <c r="O125" s="124"/>
    </row>
    <row r="126" spans="1:15" ht="15" customHeight="1" thickBot="1">
      <c r="A126" s="79"/>
      <c r="B126" s="80"/>
      <c r="C126" s="44"/>
      <c r="D126" s="66"/>
      <c r="E126" s="66"/>
      <c r="F126" s="66"/>
      <c r="G126" s="66"/>
      <c r="H126" s="66"/>
      <c r="I126" s="67"/>
      <c r="J126" s="80"/>
      <c r="K126" s="80"/>
      <c r="L126" s="80"/>
      <c r="M126" s="80"/>
      <c r="N126" s="80"/>
      <c r="O126" s="125"/>
    </row>
    <row r="127" spans="1:15" ht="15" customHeight="1">
      <c r="A127" s="107"/>
      <c r="B127" s="4"/>
      <c r="C127" s="8"/>
      <c r="D127" s="51"/>
      <c r="E127" s="51"/>
      <c r="F127" s="51"/>
      <c r="G127" s="51"/>
      <c r="H127" s="51"/>
      <c r="I127" s="108"/>
      <c r="J127" s="4"/>
      <c r="K127" s="4"/>
      <c r="L127" s="4"/>
      <c r="M127" s="4"/>
      <c r="N127" s="4"/>
      <c r="O127" s="127"/>
    </row>
    <row r="128" spans="1:15" ht="15" customHeight="1" thickBot="1">
      <c r="A128" s="107"/>
      <c r="B128" s="4"/>
      <c r="C128" s="8"/>
      <c r="D128" s="51"/>
      <c r="E128" s="51"/>
      <c r="F128" s="51"/>
      <c r="G128" s="51"/>
      <c r="H128" s="51"/>
      <c r="I128" s="108"/>
      <c r="J128" s="4"/>
      <c r="K128" s="4"/>
      <c r="L128" s="4"/>
      <c r="M128" s="4"/>
      <c r="N128" s="4"/>
      <c r="O128" s="127"/>
    </row>
    <row r="129" spans="1:16" s="76" customFormat="1" ht="24.75" customHeight="1" thickBot="1">
      <c r="A129" s="81" t="s">
        <v>78</v>
      </c>
      <c r="B129" s="82" t="s">
        <v>72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5"/>
      <c r="O129" s="120">
        <f>ROUND(I152,2)</f>
        <v>0</v>
      </c>
      <c r="P129" s="133"/>
    </row>
    <row r="130" spans="1:15" ht="15" customHeight="1" thickBot="1">
      <c r="A130" s="78"/>
      <c r="B130" s="46"/>
      <c r="C130" s="47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123"/>
    </row>
    <row r="131" spans="1:15" ht="15" customHeight="1">
      <c r="A131" s="64"/>
      <c r="B131" s="9" t="s">
        <v>7</v>
      </c>
      <c r="C131" s="18"/>
      <c r="D131" s="215" t="s">
        <v>2</v>
      </c>
      <c r="E131" s="216" t="s">
        <v>3</v>
      </c>
      <c r="F131" s="216" t="s">
        <v>86</v>
      </c>
      <c r="G131" s="217" t="s">
        <v>4</v>
      </c>
      <c r="H131" s="10"/>
      <c r="I131" s="11"/>
      <c r="J131" s="10"/>
      <c r="K131" s="10"/>
      <c r="L131" s="10"/>
      <c r="M131" s="10"/>
      <c r="N131" s="10"/>
      <c r="O131" s="124"/>
    </row>
    <row r="132" spans="1:15" ht="15" customHeight="1" thickBot="1">
      <c r="A132" s="64"/>
      <c r="B132" s="190">
        <f>$E$3</f>
        <v>69.85</v>
      </c>
      <c r="C132" s="12"/>
      <c r="D132" s="223">
        <v>1</v>
      </c>
      <c r="E132" s="224">
        <v>0.8</v>
      </c>
      <c r="F132" s="224">
        <v>0.65</v>
      </c>
      <c r="G132" s="225">
        <v>0.5</v>
      </c>
      <c r="H132" s="10"/>
      <c r="I132" s="10"/>
      <c r="J132" s="10"/>
      <c r="K132" s="10"/>
      <c r="L132" s="10"/>
      <c r="M132" s="10"/>
      <c r="N132" s="10"/>
      <c r="O132" s="124"/>
    </row>
    <row r="133" spans="1:15" ht="15" customHeight="1" thickBot="1">
      <c r="A133" s="64"/>
      <c r="B133" s="10"/>
      <c r="C133" s="11"/>
      <c r="D133" s="13"/>
      <c r="E133" s="13"/>
      <c r="F133" s="13"/>
      <c r="G133" s="13"/>
      <c r="H133" s="10"/>
      <c r="I133" s="10"/>
      <c r="J133" s="10"/>
      <c r="K133" s="10"/>
      <c r="L133" s="10"/>
      <c r="M133" s="10"/>
      <c r="N133" s="10"/>
      <c r="O133" s="124"/>
    </row>
    <row r="134" spans="1:15" ht="15" customHeight="1" thickBot="1">
      <c r="A134" s="64"/>
      <c r="B134" s="10"/>
      <c r="C134" s="11"/>
      <c r="D134" s="48" t="s">
        <v>5</v>
      </c>
      <c r="E134" s="49" t="s">
        <v>5</v>
      </c>
      <c r="F134" s="49" t="s">
        <v>5</v>
      </c>
      <c r="G134" s="50" t="s">
        <v>5</v>
      </c>
      <c r="H134" s="10"/>
      <c r="I134" s="19" t="s">
        <v>6</v>
      </c>
      <c r="J134" s="10"/>
      <c r="K134" s="10"/>
      <c r="L134" s="10"/>
      <c r="M134" s="10"/>
      <c r="N134" s="10"/>
      <c r="O134" s="124"/>
    </row>
    <row r="135" spans="1:15" ht="15" customHeight="1">
      <c r="A135" s="64"/>
      <c r="B135" s="10" t="s">
        <v>74</v>
      </c>
      <c r="C135" s="11"/>
      <c r="D135" s="181">
        <v>0</v>
      </c>
      <c r="E135" s="182">
        <v>0</v>
      </c>
      <c r="F135" s="182">
        <v>0</v>
      </c>
      <c r="G135" s="183">
        <v>0</v>
      </c>
      <c r="H135" s="10"/>
      <c r="I135" s="85">
        <f>$E$3*(D135*D132+E135*E132+F135*F132+G135*G132)</f>
        <v>0</v>
      </c>
      <c r="J135" s="10"/>
      <c r="K135" s="10"/>
      <c r="L135" s="10"/>
      <c r="M135" s="10"/>
      <c r="N135" s="10"/>
      <c r="O135" s="124"/>
    </row>
    <row r="136" spans="1:15" ht="15" customHeight="1">
      <c r="A136" s="64"/>
      <c r="B136" s="10"/>
      <c r="C136" s="11"/>
      <c r="D136" s="184"/>
      <c r="E136" s="185"/>
      <c r="F136" s="185"/>
      <c r="G136" s="186"/>
      <c r="H136" s="10"/>
      <c r="I136" s="16">
        <f>$E$3*(D136*D132+E136*E132+F136*F132+G136*G132)</f>
        <v>0</v>
      </c>
      <c r="J136" s="10"/>
      <c r="K136" s="10"/>
      <c r="L136" s="10"/>
      <c r="M136" s="10"/>
      <c r="N136" s="10"/>
      <c r="O136" s="124"/>
    </row>
    <row r="137" spans="1:15" ht="15" customHeight="1">
      <c r="A137" s="64"/>
      <c r="B137" s="10"/>
      <c r="C137" s="11"/>
      <c r="D137" s="184"/>
      <c r="E137" s="185"/>
      <c r="F137" s="185"/>
      <c r="G137" s="186"/>
      <c r="H137" s="10"/>
      <c r="I137" s="16">
        <f>$E$3*(D137*D132+E137*E132+F137*F132+G137*G132)</f>
        <v>0</v>
      </c>
      <c r="J137" s="10"/>
      <c r="K137" s="10"/>
      <c r="L137" s="10"/>
      <c r="M137" s="10"/>
      <c r="N137" s="10"/>
      <c r="O137" s="124"/>
    </row>
    <row r="138" spans="1:15" ht="15" customHeight="1">
      <c r="A138" s="64"/>
      <c r="B138" s="10"/>
      <c r="C138" s="11"/>
      <c r="D138" s="184"/>
      <c r="E138" s="185"/>
      <c r="F138" s="185"/>
      <c r="G138" s="186"/>
      <c r="H138" s="10"/>
      <c r="I138" s="16">
        <f>$E$3*(D138*D132+E138*E132+F138*F132+G138*G132)</f>
        <v>0</v>
      </c>
      <c r="J138" s="10"/>
      <c r="K138" s="10"/>
      <c r="L138" s="10"/>
      <c r="M138" s="10"/>
      <c r="N138" s="10"/>
      <c r="O138" s="124"/>
    </row>
    <row r="139" spans="1:15" ht="15" customHeight="1">
      <c r="A139" s="64"/>
      <c r="B139" s="10" t="s">
        <v>75</v>
      </c>
      <c r="C139" s="11"/>
      <c r="D139" s="20" t="s">
        <v>38</v>
      </c>
      <c r="E139" s="15" t="s">
        <v>39</v>
      </c>
      <c r="F139" s="15" t="s">
        <v>73</v>
      </c>
      <c r="G139" s="14"/>
      <c r="H139" s="131"/>
      <c r="I139" s="16"/>
      <c r="J139" s="10"/>
      <c r="K139" s="10"/>
      <c r="L139" s="10"/>
      <c r="M139" s="10"/>
      <c r="N139" s="10"/>
      <c r="O139" s="124"/>
    </row>
    <row r="140" spans="1:15" ht="15" customHeight="1" thickBot="1">
      <c r="A140" s="65"/>
      <c r="B140" s="4"/>
      <c r="C140" s="8"/>
      <c r="D140" s="195">
        <v>0</v>
      </c>
      <c r="E140" s="218">
        <f>$H$3</f>
        <v>0.42</v>
      </c>
      <c r="F140" s="196">
        <v>0</v>
      </c>
      <c r="G140" s="219"/>
      <c r="H140" s="10"/>
      <c r="I140" s="17">
        <f>D140*E140*F140</f>
        <v>0</v>
      </c>
      <c r="J140" s="4"/>
      <c r="K140" s="4"/>
      <c r="L140" s="4"/>
      <c r="M140" s="4"/>
      <c r="N140" s="4"/>
      <c r="O140" s="124"/>
    </row>
    <row r="141" spans="1:15" ht="15" customHeight="1">
      <c r="A141" s="65"/>
      <c r="B141" s="4"/>
      <c r="C141" s="8"/>
      <c r="D141" s="51"/>
      <c r="E141" s="51"/>
      <c r="F141" s="51"/>
      <c r="G141" s="51"/>
      <c r="H141" s="10"/>
      <c r="I141" s="220"/>
      <c r="J141" s="4"/>
      <c r="K141" s="4"/>
      <c r="L141" s="4"/>
      <c r="M141" s="4"/>
      <c r="N141" s="4"/>
      <c r="O141" s="124"/>
    </row>
    <row r="142" spans="1:15" ht="15" customHeight="1" thickBot="1">
      <c r="A142" s="65"/>
      <c r="B142" s="4"/>
      <c r="C142" s="8"/>
      <c r="D142" s="51"/>
      <c r="E142" s="51"/>
      <c r="F142" s="51"/>
      <c r="G142" s="51"/>
      <c r="H142" s="10"/>
      <c r="I142" s="220"/>
      <c r="J142" s="4"/>
      <c r="K142" s="4"/>
      <c r="L142" s="4"/>
      <c r="M142" s="4"/>
      <c r="N142" s="4"/>
      <c r="O142" s="124"/>
    </row>
    <row r="143" spans="1:15" ht="15" customHeight="1">
      <c r="A143" s="65"/>
      <c r="B143" s="10" t="s">
        <v>76</v>
      </c>
      <c r="C143" s="8"/>
      <c r="D143" s="215" t="s">
        <v>2</v>
      </c>
      <c r="E143" s="216" t="s">
        <v>3</v>
      </c>
      <c r="F143" s="216" t="s">
        <v>86</v>
      </c>
      <c r="G143" s="217" t="s">
        <v>4</v>
      </c>
      <c r="H143" s="10"/>
      <c r="I143" s="220"/>
      <c r="J143" s="4"/>
      <c r="K143" s="4"/>
      <c r="L143" s="4"/>
      <c r="M143" s="4"/>
      <c r="N143" s="4"/>
      <c r="O143" s="124"/>
    </row>
    <row r="144" spans="1:15" ht="15" customHeight="1" thickBot="1">
      <c r="A144" s="65"/>
      <c r="B144" s="4"/>
      <c r="C144" s="8"/>
      <c r="D144" s="223">
        <v>1</v>
      </c>
      <c r="E144" s="224">
        <v>0.8</v>
      </c>
      <c r="F144" s="224">
        <v>0.65</v>
      </c>
      <c r="G144" s="225">
        <v>0.5</v>
      </c>
      <c r="H144" s="10"/>
      <c r="I144" s="220"/>
      <c r="J144" s="4"/>
      <c r="K144" s="4"/>
      <c r="L144" s="4"/>
      <c r="M144" s="4"/>
      <c r="N144" s="4"/>
      <c r="O144" s="124"/>
    </row>
    <row r="145" spans="1:15" ht="15" customHeight="1" thickBot="1">
      <c r="A145" s="65"/>
      <c r="B145" s="4"/>
      <c r="C145" s="8"/>
      <c r="D145" s="129"/>
      <c r="E145" s="129"/>
      <c r="F145" s="129"/>
      <c r="G145" s="129"/>
      <c r="H145" s="10"/>
      <c r="I145" s="220"/>
      <c r="J145" s="4"/>
      <c r="K145" s="4"/>
      <c r="L145" s="4"/>
      <c r="M145" s="4"/>
      <c r="N145" s="4"/>
      <c r="O145" s="124"/>
    </row>
    <row r="146" spans="1:15" ht="15" customHeight="1" thickBot="1">
      <c r="A146" s="65"/>
      <c r="B146" s="4"/>
      <c r="C146" s="8"/>
      <c r="D146" s="48" t="s">
        <v>5</v>
      </c>
      <c r="E146" s="49" t="s">
        <v>5</v>
      </c>
      <c r="F146" s="49" t="s">
        <v>5</v>
      </c>
      <c r="G146" s="50" t="s">
        <v>5</v>
      </c>
      <c r="H146" s="10"/>
      <c r="I146" s="221"/>
      <c r="J146" s="4"/>
      <c r="K146" s="4"/>
      <c r="L146" s="4"/>
      <c r="M146" s="4"/>
      <c r="N146" s="4"/>
      <c r="O146" s="124"/>
    </row>
    <row r="147" spans="1:15" ht="15" customHeight="1">
      <c r="A147" s="65"/>
      <c r="B147" s="4"/>
      <c r="C147" s="8"/>
      <c r="D147" s="181">
        <v>0</v>
      </c>
      <c r="E147" s="182">
        <v>0</v>
      </c>
      <c r="F147" s="182">
        <v>0</v>
      </c>
      <c r="G147" s="183">
        <v>0</v>
      </c>
      <c r="H147" s="10"/>
      <c r="I147" s="16">
        <f>$E$3*(D147*D144+E147*E144+F147*F144+G147*G144)</f>
        <v>0</v>
      </c>
      <c r="J147" s="4"/>
      <c r="K147" s="4"/>
      <c r="L147" s="4"/>
      <c r="M147" s="4"/>
      <c r="N147" s="4"/>
      <c r="O147" s="124"/>
    </row>
    <row r="148" spans="1:15" ht="15" customHeight="1">
      <c r="A148" s="65"/>
      <c r="B148" s="4"/>
      <c r="C148" s="8"/>
      <c r="D148" s="184"/>
      <c r="E148" s="185"/>
      <c r="F148" s="185"/>
      <c r="G148" s="186"/>
      <c r="H148" s="10"/>
      <c r="I148" s="16">
        <f>$E$3*(D148*D147+E148*E147+F148*F147+G148*G147)</f>
        <v>0</v>
      </c>
      <c r="J148" s="4"/>
      <c r="K148" s="4"/>
      <c r="L148" s="4"/>
      <c r="M148" s="4"/>
      <c r="N148" s="4"/>
      <c r="O148" s="124"/>
    </row>
    <row r="149" spans="1:15" ht="15" customHeight="1">
      <c r="A149" s="65"/>
      <c r="B149" s="4"/>
      <c r="C149" s="8"/>
      <c r="D149" s="191"/>
      <c r="E149" s="192"/>
      <c r="F149" s="192"/>
      <c r="G149" s="193"/>
      <c r="H149" s="10"/>
      <c r="I149" s="16">
        <f>$E$3*(D149*D148+E149*E148+F149*F148+G149*G148)</f>
        <v>0</v>
      </c>
      <c r="J149" s="4"/>
      <c r="K149" s="4"/>
      <c r="L149" s="4"/>
      <c r="M149" s="4"/>
      <c r="N149" s="4"/>
      <c r="O149" s="124"/>
    </row>
    <row r="150" spans="1:15" ht="15" customHeight="1" thickBot="1">
      <c r="A150" s="65"/>
      <c r="B150" s="4"/>
      <c r="C150" s="8"/>
      <c r="D150" s="195"/>
      <c r="E150" s="196"/>
      <c r="F150" s="196"/>
      <c r="G150" s="197"/>
      <c r="H150" s="10"/>
      <c r="I150" s="16">
        <f>$E$3*(D150*D149+E150*E149+F150*F149+G150*G149)</f>
        <v>0</v>
      </c>
      <c r="J150" s="4"/>
      <c r="K150" s="4"/>
      <c r="L150" s="4"/>
      <c r="M150" s="4"/>
      <c r="N150" s="4"/>
      <c r="O150" s="124"/>
    </row>
    <row r="151" spans="1:15" ht="15" customHeight="1" thickBot="1">
      <c r="A151" s="65"/>
      <c r="B151" s="4"/>
      <c r="C151" s="8"/>
      <c r="D151" s="194"/>
      <c r="E151" s="194"/>
      <c r="F151" s="194"/>
      <c r="G151" s="194"/>
      <c r="H151" s="10"/>
      <c r="I151" s="16"/>
      <c r="J151" s="4"/>
      <c r="K151" s="4"/>
      <c r="L151" s="4"/>
      <c r="M151" s="4"/>
      <c r="N151" s="4"/>
      <c r="O151" s="124"/>
    </row>
    <row r="152" spans="1:15" ht="15" customHeight="1" thickBot="1">
      <c r="A152" s="65"/>
      <c r="B152" s="87" t="s">
        <v>52</v>
      </c>
      <c r="C152" s="8"/>
      <c r="D152" s="194"/>
      <c r="E152" s="194"/>
      <c r="F152" s="194"/>
      <c r="G152" s="194"/>
      <c r="H152" s="51"/>
      <c r="I152" s="45">
        <f>SUM(I135:I151)</f>
        <v>0</v>
      </c>
      <c r="J152" s="4"/>
      <c r="K152" s="4"/>
      <c r="L152" s="4"/>
      <c r="M152" s="4"/>
      <c r="N152" s="4"/>
      <c r="O152" s="124"/>
    </row>
    <row r="153" spans="1:15" ht="15" customHeight="1">
      <c r="A153" s="65"/>
      <c r="B153" s="3"/>
      <c r="C153" s="8"/>
      <c r="D153" s="51"/>
      <c r="E153" s="51"/>
      <c r="F153" s="51"/>
      <c r="G153" s="51"/>
      <c r="H153" s="51"/>
      <c r="I153" s="69"/>
      <c r="J153" s="4"/>
      <c r="K153" s="4"/>
      <c r="L153" s="4"/>
      <c r="M153" s="4"/>
      <c r="N153" s="4"/>
      <c r="O153" s="124"/>
    </row>
    <row r="154" spans="1:15" ht="15" customHeight="1" thickBot="1">
      <c r="A154" s="79"/>
      <c r="B154" s="80"/>
      <c r="C154" s="44"/>
      <c r="D154" s="66"/>
      <c r="E154" s="66"/>
      <c r="F154" s="66"/>
      <c r="G154" s="66"/>
      <c r="H154" s="66"/>
      <c r="I154" s="67"/>
      <c r="J154" s="80"/>
      <c r="K154" s="80"/>
      <c r="L154" s="80"/>
      <c r="M154" s="80"/>
      <c r="N154" s="80"/>
      <c r="O154" s="125"/>
    </row>
    <row r="155" spans="1:15" ht="18">
      <c r="A155" s="65"/>
      <c r="B155" s="3"/>
      <c r="C155" s="8"/>
      <c r="D155" s="51"/>
      <c r="E155" s="51"/>
      <c r="F155" s="51"/>
      <c r="G155" s="51"/>
      <c r="H155" s="51"/>
      <c r="I155" s="108"/>
      <c r="J155" s="4"/>
      <c r="K155" s="4"/>
      <c r="L155" s="4"/>
      <c r="M155" s="4"/>
      <c r="N155" s="4"/>
      <c r="O155" s="124"/>
    </row>
    <row r="156" spans="1:15" ht="18.75" thickBot="1">
      <c r="A156" s="79"/>
      <c r="B156" s="80"/>
      <c r="C156" s="44"/>
      <c r="D156" s="66"/>
      <c r="E156" s="66"/>
      <c r="F156" s="66"/>
      <c r="G156" s="66"/>
      <c r="H156" s="66"/>
      <c r="I156" s="67"/>
      <c r="J156" s="80"/>
      <c r="K156" s="80"/>
      <c r="L156" s="80"/>
      <c r="M156" s="80"/>
      <c r="N156" s="80"/>
      <c r="O156" s="125"/>
    </row>
    <row r="157" spans="1:16" ht="30.75">
      <c r="A157" s="213" t="s">
        <v>28</v>
      </c>
      <c r="B157" s="198"/>
      <c r="C157" s="199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210" t="e">
        <f>SUM(O32:O156)</f>
        <v>#DIV/0!</v>
      </c>
      <c r="P157" s="136"/>
    </row>
    <row r="158" spans="1:16" ht="27" thickBot="1">
      <c r="A158" s="214" t="s">
        <v>84</v>
      </c>
      <c r="B158" s="200"/>
      <c r="C158" s="201"/>
      <c r="D158" s="173">
        <v>0.06</v>
      </c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11" t="e">
        <f>O157*D158</f>
        <v>#DIV/0!</v>
      </c>
      <c r="P158" s="136"/>
    </row>
    <row r="159" spans="1:16" ht="30.75">
      <c r="A159" s="213" t="s">
        <v>88</v>
      </c>
      <c r="B159" s="198"/>
      <c r="C159" s="199"/>
      <c r="D159" s="202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210" t="e">
        <f>SUM(O157:O158)</f>
        <v>#DIV/0!</v>
      </c>
      <c r="P159" s="136"/>
    </row>
    <row r="160" spans="1:16" ht="27" thickBot="1">
      <c r="A160" s="214" t="s">
        <v>40</v>
      </c>
      <c r="B160" s="200"/>
      <c r="C160" s="201"/>
      <c r="D160" s="173">
        <v>0</v>
      </c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11" t="e">
        <f>-O159*D160</f>
        <v>#DIV/0!</v>
      </c>
      <c r="P160" s="136"/>
    </row>
    <row r="161" spans="1:16" ht="30.75">
      <c r="A161" s="213" t="s">
        <v>41</v>
      </c>
      <c r="B161" s="203"/>
      <c r="C161" s="199"/>
      <c r="D161" s="202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210" t="e">
        <f>O160+O159</f>
        <v>#DIV/0!</v>
      </c>
      <c r="P161" s="136"/>
    </row>
    <row r="162" spans="1:16" s="4" customFormat="1" ht="27" thickBot="1">
      <c r="A162" s="214" t="s">
        <v>1</v>
      </c>
      <c r="B162" s="204"/>
      <c r="C162" s="201"/>
      <c r="D162" s="205">
        <v>0.2</v>
      </c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11" t="e">
        <f>O161*D162</f>
        <v>#DIV/0!</v>
      </c>
      <c r="P162" s="136"/>
    </row>
    <row r="163" spans="1:16" s="4" customFormat="1" ht="36" thickBot="1">
      <c r="A163" s="206" t="s">
        <v>53</v>
      </c>
      <c r="B163" s="207"/>
      <c r="C163" s="208"/>
      <c r="D163" s="209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12" t="e">
        <f>SUM(O161:O162)</f>
        <v>#DIV/0!</v>
      </c>
      <c r="P163" s="136"/>
    </row>
  </sheetData>
  <sheetProtection/>
  <mergeCells count="10">
    <mergeCell ref="I34:I38"/>
    <mergeCell ref="I51:I55"/>
    <mergeCell ref="E34:E38"/>
    <mergeCell ref="F34:F38"/>
    <mergeCell ref="G34:G38"/>
    <mergeCell ref="H34:H38"/>
    <mergeCell ref="E51:E55"/>
    <mergeCell ref="F51:F55"/>
    <mergeCell ref="G51:G55"/>
    <mergeCell ref="H51:H55"/>
  </mergeCells>
  <printOptions horizontalCentered="1" verticalCentered="1"/>
  <pageMargins left="0.7874015748031497" right="0.5511811023622047" top="0.4330708661417323" bottom="0.9055118110236221" header="0.31496062992125984" footer="0.4724409448818898"/>
  <pageSetup fitToHeight="2" fitToWidth="1" horizontalDpi="600" verticalDpi="600" orientation="portrait" scale="43" r:id="rId3"/>
  <headerFooter alignWithMargins="0">
    <oddFooter>&amp;L&amp;14FA18A 
&amp;C&amp;14Seite &amp;P/&amp;N&amp;R&amp;14 &amp;F; Version April 2009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IKK ZT OEG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hetr</dc:creator>
  <cp:keywords/>
  <dc:description/>
  <cp:lastModifiedBy>Landesstandard</cp:lastModifiedBy>
  <cp:lastPrinted>2009-03-18T07:05:47Z</cp:lastPrinted>
  <dcterms:created xsi:type="dcterms:W3CDTF">1999-09-03T08:02:07Z</dcterms:created>
  <dcterms:modified xsi:type="dcterms:W3CDTF">2009-03-18T07:10:30Z</dcterms:modified>
  <cp:category/>
  <cp:version/>
  <cp:contentType/>
  <cp:contentStatus/>
</cp:coreProperties>
</file>